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locha\Veřejné zakázky\VŘ\VŘ_2022\Výzva_oprava WC ve vstupní hale b. Z_ s přílohami_final\"/>
    </mc:Choice>
  </mc:AlternateContent>
  <xr:revisionPtr revIDLastSave="0" documentId="13_ncr:1_{7975047E-D930-4792-A076-64BDBB0517F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-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'SO-1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'SO-1 1 Pol'!$A$1:$X$84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2" l="1"/>
  <c r="I8" i="12" s="1"/>
  <c r="K9" i="12"/>
  <c r="O9" i="12"/>
  <c r="Q9" i="12"/>
  <c r="V9" i="12"/>
  <c r="M11" i="12"/>
  <c r="I11" i="12"/>
  <c r="K11" i="12"/>
  <c r="O11" i="12"/>
  <c r="Q11" i="12"/>
  <c r="V11" i="12"/>
  <c r="M13" i="12"/>
  <c r="M12" i="12" s="1"/>
  <c r="I13" i="12"/>
  <c r="I12" i="12" s="1"/>
  <c r="K13" i="12"/>
  <c r="K12" i="12" s="1"/>
  <c r="O13" i="12"/>
  <c r="O12" i="12" s="1"/>
  <c r="Q13" i="12"/>
  <c r="Q12" i="12" s="1"/>
  <c r="V13" i="12"/>
  <c r="V12" i="12" s="1"/>
  <c r="M16" i="12"/>
  <c r="I16" i="12"/>
  <c r="K16" i="12"/>
  <c r="O16" i="12"/>
  <c r="Q16" i="12"/>
  <c r="V16" i="12"/>
  <c r="M17" i="12"/>
  <c r="I17" i="12"/>
  <c r="K17" i="12"/>
  <c r="O17" i="12"/>
  <c r="Q17" i="12"/>
  <c r="V17" i="12"/>
  <c r="V15" i="12" s="1"/>
  <c r="G19" i="12"/>
  <c r="I20" i="12"/>
  <c r="I19" i="12" s="1"/>
  <c r="K20" i="12"/>
  <c r="K19" i="12" s="1"/>
  <c r="M20" i="12"/>
  <c r="M19" i="12" s="1"/>
  <c r="O20" i="12"/>
  <c r="O19" i="12" s="1"/>
  <c r="Q20" i="12"/>
  <c r="Q19" i="12" s="1"/>
  <c r="V20" i="12"/>
  <c r="V19" i="12" s="1"/>
  <c r="M23" i="12"/>
  <c r="I23" i="12"/>
  <c r="K23" i="12"/>
  <c r="O23" i="12"/>
  <c r="Q23" i="12"/>
  <c r="V23" i="12"/>
  <c r="M24" i="12"/>
  <c r="I24" i="12"/>
  <c r="K24" i="12"/>
  <c r="O24" i="12"/>
  <c r="Q24" i="12"/>
  <c r="V24" i="12"/>
  <c r="M26" i="12"/>
  <c r="I26" i="12"/>
  <c r="K26" i="12"/>
  <c r="O26" i="12"/>
  <c r="Q26" i="12"/>
  <c r="V26" i="12"/>
  <c r="V25" i="12" s="1"/>
  <c r="I27" i="12"/>
  <c r="K27" i="12"/>
  <c r="M27" i="12"/>
  <c r="O27" i="12"/>
  <c r="Q27" i="12"/>
  <c r="V27" i="12"/>
  <c r="M28" i="12"/>
  <c r="I28" i="12"/>
  <c r="K28" i="12"/>
  <c r="O28" i="12"/>
  <c r="Q28" i="12"/>
  <c r="V28" i="12"/>
  <c r="M30" i="12"/>
  <c r="I30" i="12"/>
  <c r="K30" i="12"/>
  <c r="O30" i="12"/>
  <c r="Q30" i="12"/>
  <c r="V30" i="12"/>
  <c r="I31" i="12"/>
  <c r="K31" i="12"/>
  <c r="O31" i="12"/>
  <c r="Q31" i="12"/>
  <c r="V31" i="12"/>
  <c r="M32" i="12"/>
  <c r="I32" i="12"/>
  <c r="K32" i="12"/>
  <c r="O32" i="12"/>
  <c r="Q32" i="12"/>
  <c r="V32" i="12"/>
  <c r="M33" i="12"/>
  <c r="I33" i="12"/>
  <c r="K33" i="12"/>
  <c r="O33" i="12"/>
  <c r="Q33" i="12"/>
  <c r="V33" i="12"/>
  <c r="M34" i="12"/>
  <c r="I34" i="12"/>
  <c r="K34" i="12"/>
  <c r="O34" i="12"/>
  <c r="Q34" i="12"/>
  <c r="V34" i="12"/>
  <c r="M35" i="12"/>
  <c r="I35" i="12"/>
  <c r="K35" i="12"/>
  <c r="O35" i="12"/>
  <c r="Q35" i="12"/>
  <c r="V35" i="12"/>
  <c r="M36" i="12"/>
  <c r="I36" i="12"/>
  <c r="K36" i="12"/>
  <c r="O36" i="12"/>
  <c r="Q36" i="12"/>
  <c r="V36" i="12"/>
  <c r="M37" i="12"/>
  <c r="I37" i="12"/>
  <c r="K37" i="12"/>
  <c r="O37" i="12"/>
  <c r="Q37" i="12"/>
  <c r="V37" i="12"/>
  <c r="M38" i="12"/>
  <c r="I38" i="12"/>
  <c r="K38" i="12"/>
  <c r="O38" i="12"/>
  <c r="Q38" i="12"/>
  <c r="V38" i="12"/>
  <c r="M39" i="12"/>
  <c r="I39" i="12"/>
  <c r="K39" i="12"/>
  <c r="O39" i="12"/>
  <c r="Q39" i="12"/>
  <c r="V39" i="12"/>
  <c r="M40" i="12"/>
  <c r="I40" i="12"/>
  <c r="K40" i="12"/>
  <c r="O40" i="12"/>
  <c r="Q40" i="12"/>
  <c r="V40" i="12"/>
  <c r="I41" i="12"/>
  <c r="K41" i="12"/>
  <c r="M41" i="12"/>
  <c r="O41" i="12"/>
  <c r="Q41" i="12"/>
  <c r="V41" i="12"/>
  <c r="M42" i="12"/>
  <c r="I42" i="12"/>
  <c r="K42" i="12"/>
  <c r="O42" i="12"/>
  <c r="Q42" i="12"/>
  <c r="V42" i="12"/>
  <c r="M43" i="12"/>
  <c r="I43" i="12"/>
  <c r="K43" i="12"/>
  <c r="O43" i="12"/>
  <c r="Q43" i="12"/>
  <c r="V43" i="12"/>
  <c r="G44" i="12"/>
  <c r="M45" i="12"/>
  <c r="I45" i="12"/>
  <c r="K45" i="12"/>
  <c r="O45" i="12"/>
  <c r="Q45" i="12"/>
  <c r="V45" i="12"/>
  <c r="M46" i="12"/>
  <c r="I46" i="12"/>
  <c r="K46" i="12"/>
  <c r="O46" i="12"/>
  <c r="Q46" i="12"/>
  <c r="V46" i="12"/>
  <c r="V44" i="12" s="1"/>
  <c r="M48" i="12"/>
  <c r="I48" i="12"/>
  <c r="K48" i="12"/>
  <c r="O48" i="12"/>
  <c r="Q48" i="12"/>
  <c r="V48" i="12"/>
  <c r="M49" i="12"/>
  <c r="I49" i="12"/>
  <c r="K49" i="12"/>
  <c r="O49" i="12"/>
  <c r="Q49" i="12"/>
  <c r="V49" i="12"/>
  <c r="M52" i="12"/>
  <c r="I52" i="12"/>
  <c r="K52" i="12"/>
  <c r="O52" i="12"/>
  <c r="Q52" i="12"/>
  <c r="V52" i="12"/>
  <c r="M54" i="12"/>
  <c r="I54" i="12"/>
  <c r="K54" i="12"/>
  <c r="O54" i="12"/>
  <c r="Q54" i="12"/>
  <c r="V54" i="12"/>
  <c r="I56" i="12"/>
  <c r="K56" i="12"/>
  <c r="O56" i="12"/>
  <c r="Q56" i="12"/>
  <c r="V56" i="12"/>
  <c r="M59" i="12"/>
  <c r="I59" i="12"/>
  <c r="K59" i="12"/>
  <c r="O59" i="12"/>
  <c r="Q59" i="12"/>
  <c r="V59" i="12"/>
  <c r="M61" i="12"/>
  <c r="I61" i="12"/>
  <c r="K61" i="12"/>
  <c r="O61" i="12"/>
  <c r="Q61" i="12"/>
  <c r="V61" i="12"/>
  <c r="I63" i="12"/>
  <c r="K63" i="12"/>
  <c r="O63" i="12"/>
  <c r="Q63" i="12"/>
  <c r="V63" i="12"/>
  <c r="V62" i="12" s="1"/>
  <c r="M64" i="12"/>
  <c r="I64" i="12"/>
  <c r="K64" i="12"/>
  <c r="O64" i="12"/>
  <c r="Q64" i="12"/>
  <c r="V64" i="12"/>
  <c r="M66" i="12"/>
  <c r="M65" i="12" s="1"/>
  <c r="I66" i="12"/>
  <c r="I65" i="12" s="1"/>
  <c r="K66" i="12"/>
  <c r="K65" i="12" s="1"/>
  <c r="O66" i="12"/>
  <c r="O65" i="12" s="1"/>
  <c r="Q66" i="12"/>
  <c r="Q65" i="12" s="1"/>
  <c r="V66" i="12"/>
  <c r="V65" i="12" s="1"/>
  <c r="M68" i="12"/>
  <c r="M67" i="12" s="1"/>
  <c r="I68" i="12"/>
  <c r="I67" i="12" s="1"/>
  <c r="K68" i="12"/>
  <c r="K67" i="12" s="1"/>
  <c r="O68" i="12"/>
  <c r="O67" i="12" s="1"/>
  <c r="Q68" i="12"/>
  <c r="Q67" i="12" s="1"/>
  <c r="V68" i="12"/>
  <c r="V67" i="12" s="1"/>
  <c r="M71" i="12"/>
  <c r="I71" i="12"/>
  <c r="K71" i="12"/>
  <c r="O71" i="12"/>
  <c r="Q71" i="12"/>
  <c r="V71" i="12"/>
  <c r="G70" i="12"/>
  <c r="I72" i="12"/>
  <c r="K72" i="12"/>
  <c r="K70" i="12" s="1"/>
  <c r="O72" i="12"/>
  <c r="Q72" i="12"/>
  <c r="V72" i="12"/>
  <c r="V70" i="12" s="1"/>
  <c r="AE74" i="12"/>
  <c r="F40" i="1" s="1"/>
  <c r="I20" i="1"/>
  <c r="Q70" i="12" l="1"/>
  <c r="K62" i="12"/>
  <c r="G62" i="12"/>
  <c r="O55" i="12"/>
  <c r="V47" i="12"/>
  <c r="O44" i="12"/>
  <c r="I25" i="12"/>
  <c r="V22" i="12"/>
  <c r="O22" i="12"/>
  <c r="G12" i="12"/>
  <c r="K8" i="12"/>
  <c r="G8" i="12"/>
  <c r="AF74" i="12"/>
  <c r="G40" i="1" s="1"/>
  <c r="I70" i="12"/>
  <c r="O62" i="12"/>
  <c r="Q44" i="12"/>
  <c r="M22" i="12"/>
  <c r="K15" i="12"/>
  <c r="H40" i="1"/>
  <c r="I40" i="1" s="1"/>
  <c r="M44" i="12"/>
  <c r="O70" i="12"/>
  <c r="M63" i="12"/>
  <c r="M62" i="12" s="1"/>
  <c r="I55" i="12"/>
  <c r="G55" i="12"/>
  <c r="K47" i="12"/>
  <c r="I44" i="12"/>
  <c r="O29" i="12"/>
  <c r="I29" i="12"/>
  <c r="G25" i="12"/>
  <c r="F39" i="1"/>
  <c r="F42" i="1" s="1"/>
  <c r="F41" i="1"/>
  <c r="G65" i="12"/>
  <c r="M56" i="12"/>
  <c r="M55" i="12" s="1"/>
  <c r="O47" i="12"/>
  <c r="I47" i="12"/>
  <c r="Q29" i="12"/>
  <c r="K25" i="12"/>
  <c r="Q25" i="12"/>
  <c r="M25" i="12"/>
  <c r="I22" i="12"/>
  <c r="G22" i="12"/>
  <c r="O15" i="12"/>
  <c r="I15" i="12"/>
  <c r="Q8" i="12"/>
  <c r="O8" i="12"/>
  <c r="M72" i="12"/>
  <c r="M70" i="12" s="1"/>
  <c r="Q62" i="12"/>
  <c r="I62" i="12"/>
  <c r="V55" i="12"/>
  <c r="K55" i="12"/>
  <c r="Q47" i="12"/>
  <c r="K44" i="12"/>
  <c r="V29" i="12"/>
  <c r="Q22" i="12"/>
  <c r="Q15" i="12"/>
  <c r="Q55" i="12"/>
  <c r="K29" i="12"/>
  <c r="G29" i="12"/>
  <c r="O25" i="12"/>
  <c r="K22" i="12"/>
  <c r="V8" i="12"/>
  <c r="M47" i="12"/>
  <c r="M15" i="12"/>
  <c r="G67" i="12"/>
  <c r="G47" i="12"/>
  <c r="G15" i="12"/>
  <c r="M31" i="12"/>
  <c r="M29" i="12" s="1"/>
  <c r="M9" i="12"/>
  <c r="M8" i="12" s="1"/>
  <c r="J28" i="1"/>
  <c r="J26" i="1"/>
  <c r="G38" i="1"/>
  <c r="F38" i="1"/>
  <c r="J23" i="1"/>
  <c r="J24" i="1"/>
  <c r="J25" i="1"/>
  <c r="J27" i="1"/>
  <c r="E24" i="1"/>
  <c r="E26" i="1"/>
  <c r="G41" i="1" l="1"/>
  <c r="H41" i="1" s="1"/>
  <c r="I41" i="1" s="1"/>
  <c r="G39" i="1"/>
  <c r="G26" i="1"/>
  <c r="I63" i="1"/>
  <c r="J59" i="1" s="1"/>
  <c r="I21" i="1"/>
  <c r="G74" i="12"/>
  <c r="J60" i="1"/>
  <c r="J49" i="1"/>
  <c r="J55" i="1"/>
  <c r="J61" i="1"/>
  <c r="J57" i="1"/>
  <c r="J52" i="1"/>
  <c r="J54" i="1"/>
  <c r="J51" i="1"/>
  <c r="J62" i="1"/>
  <c r="J53" i="1"/>
  <c r="J50" i="1"/>
  <c r="J58" i="1"/>
  <c r="J56" i="1"/>
  <c r="G23" i="1"/>
  <c r="G42" i="1" l="1"/>
  <c r="H39" i="1"/>
  <c r="J63" i="1"/>
  <c r="A23" i="1"/>
  <c r="A25" i="1" l="1"/>
  <c r="A26" i="1" s="1"/>
  <c r="G28" i="1"/>
  <c r="I39" i="1"/>
  <c r="I42" i="1" s="1"/>
  <c r="H42" i="1"/>
  <c r="G24" i="1"/>
  <c r="A27" i="1" s="1"/>
  <c r="A24" i="1"/>
  <c r="J40" i="1" l="1"/>
  <c r="J39" i="1"/>
  <c r="J42" i="1" s="1"/>
  <c r="J41" i="1"/>
  <c r="A29" i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Neznámý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<sst xmlns="http://schemas.openxmlformats.org/spreadsheetml/2006/main" count="524" uniqueCount="234">
  <si>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</si>
  <si>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</si>
  <si>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</si>
  <si>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</si>
  <si>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</si>
  <si>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</si>
  <si>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</si>
  <si>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</si>
  <si>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</si>
  <si>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</si>
  <si>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</si>
  <si>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</si>
  <si>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</si>
  <si>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</si>
  <si>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</si>
  <si>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</si>
  <si>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</si>
  <si>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</si>
  <si>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</si>
  <si>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</si>
  <si>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</si>
  <si>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</si>
  <si>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</si>
  <si>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</si>
  <si>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</si>
  <si>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</si>
  <si>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</si>
  <si>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</si>
  <si>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</si>
  <si>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</si>
  <si>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</si>
  <si>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</si>
  <si>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</si>
  <si>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</si>
  <si>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</si>
  <si>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</si>
  <si>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</si>
  <si>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</si>
  <si>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</si>
  <si>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</si>
  <si>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</si>
  <si>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</si>
  <si>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</si>
  <si>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</si>
  <si>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propočet</t>
  </si>
  <si>
    <t>SO-1</t>
  </si>
  <si>
    <t>Budova Z</t>
  </si>
  <si>
    <t>Objekt:</t>
  </si>
  <si>
    <t>Rozpočet:</t>
  </si>
  <si>
    <t>22-017</t>
  </si>
  <si>
    <t>SŠPHZ Uherské Hradiště - oprava WC ve vstupní hale a v 1.PP budovy Z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</si>
  <si>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</si>
  <si>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</si>
  <si>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</si>
  <si>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</si>
  <si>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</si>
  <si>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</si>
  <si>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</si>
  <si>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</si>
  <si>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</si>
  <si>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</si>
  <si>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</si>
  <si>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95</t>
  </si>
  <si>
    <t>Dokončovací konstrukce na pozemních stavbách</t>
  </si>
  <si>
    <t>721</t>
  </si>
  <si>
    <t>Vnitřní kanalizace</t>
  </si>
  <si>
    <t>722</t>
  </si>
  <si>
    <t>Vnitřní vodovod</t>
  </si>
  <si>
    <t>725</t>
  </si>
  <si>
    <t>Zařizovací předměty</t>
  </si>
  <si>
    <t>730</t>
  </si>
  <si>
    <t>Ústřední vytápění</t>
  </si>
  <si>
    <t>771</t>
  </si>
  <si>
    <t>Podlahy z dlaždic a obklady</t>
  </si>
  <si>
    <t>781</t>
  </si>
  <si>
    <t>Obklady keramické</t>
  </si>
  <si>
    <t>M21</t>
  </si>
  <si>
    <t>Elektromontáže</t>
  </si>
  <si>
    <t>M24</t>
  </si>
  <si>
    <t>Montáže vzduchotechnických zařízení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</si>
  <si>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</si>
  <si>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</si>
  <si>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</si>
  <si>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</si>
  <si>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</si>
  <si>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</si>
  <si>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</si>
  <si>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</si>
  <si>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</si>
  <si>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</si>
  <si>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</si>
  <si>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</si>
  <si>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</si>
  <si>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</si>
  <si>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</si>
  <si>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</si>
  <si>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</si>
  <si>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</si>
  <si>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</si>
  <si>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</si>
  <si>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</si>
  <si>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</si>
  <si>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</si>
  <si>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</si>
  <si>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</si>
  <si>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</si>
  <si>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</si>
  <si>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</si>
  <si>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</si>
  <si>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</si>
  <si>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</si>
  <si>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</si>
  <si>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342267111RT1</t>
  </si>
  <si>
    <t>Obklad trámů sádrokartonem dvoustranný do 0,5/0,5m desky standard tl. 12,5 mm</t>
  </si>
  <si>
    <t>m</t>
  </si>
  <si>
    <t>RTS 22/ I</t>
  </si>
  <si>
    <t>Práce</t>
  </si>
  <si>
    <t>POL1_</t>
  </si>
  <si>
    <t>opláštění potrubí odvětrání WC v místmosti skladu : 4</t>
  </si>
  <si>
    <t>VV</t>
  </si>
  <si>
    <t>342280060RAA</t>
  </si>
  <si>
    <t>Podhled zavěšený z desek sádrokartonových ocel. nosná kce, deska standard 12,5 mm, omítka</t>
  </si>
  <si>
    <t>m2</t>
  </si>
  <si>
    <t>Agregovaná položka</t>
  </si>
  <si>
    <t>POL2_</t>
  </si>
  <si>
    <t>612100030RAA</t>
  </si>
  <si>
    <t>Omítka stěn vnitřní vápenocementová štuková otlučení a zřizení ze 100 %, malba</t>
  </si>
  <si>
    <t>173*2,8/2,25</t>
  </si>
  <si>
    <t>632418150R00</t>
  </si>
  <si>
    <t>Potěr ze SMS Baumit, ruční zpracování, tl. 50 mm</t>
  </si>
  <si>
    <t>631310134RAA</t>
  </si>
  <si>
    <t>Mazanina z betonu C 16/20, tloušťka 15 cm izolace proti vodě - 2 x ALP + Bitagit</t>
  </si>
  <si>
    <t>rýhy pro ležatou kanalizaci : 0,6*10,5</t>
  </si>
  <si>
    <t>952901111R00</t>
  </si>
  <si>
    <t>Vyčištění budov o výšce podlaží do 4 m</t>
  </si>
  <si>
    <t>sociální zařízení a komunikační trasa do sociální zařízení : 75</t>
  </si>
  <si>
    <t>721100013RA0</t>
  </si>
  <si>
    <t>Kanalizace vnitřní, PVC, D 160 mm, zemní práce</t>
  </si>
  <si>
    <t>721300010RAA</t>
  </si>
  <si>
    <t>Demontáž potrubí ležatého z kameniny do DN 200, vybourání podlahy, výkop</t>
  </si>
  <si>
    <t>722200010RAA</t>
  </si>
  <si>
    <t>Demontáž potrubí ocelového do DN 50 s vysekáním ze zdi</t>
  </si>
  <si>
    <t>722300011RA0</t>
  </si>
  <si>
    <t>Vodovod, potrubí PPR - typ 3 Daplen PN 20, D 20 mm</t>
  </si>
  <si>
    <t>722300012RA0</t>
  </si>
  <si>
    <t>Vodovod, potrubí PPR - typ 3 Daplen PN 20, D 40 mm</t>
  </si>
  <si>
    <t>725110814R00</t>
  </si>
  <si>
    <t>Demontáž klozetů kombinovaných</t>
  </si>
  <si>
    <t>soubor</t>
  </si>
  <si>
    <t>725122813R00</t>
  </si>
  <si>
    <t xml:space="preserve">Demontáž pisoárů </t>
  </si>
  <si>
    <t>725210821R00</t>
  </si>
  <si>
    <t>Demontáž umyvadel bez výtokových armatur</t>
  </si>
  <si>
    <t>725240811R00</t>
  </si>
  <si>
    <t>Demontáž sprchových kabin bez výtokových armatur</t>
  </si>
  <si>
    <t>725240812R00</t>
  </si>
  <si>
    <t>Demontáž sprchových mís bez výtokových armatur</t>
  </si>
  <si>
    <t>725810812R00</t>
  </si>
  <si>
    <t>Demontáž ventilu výtokového stojánkového</t>
  </si>
  <si>
    <t>kus</t>
  </si>
  <si>
    <t>725820801R00</t>
  </si>
  <si>
    <t>Demontáž baterie nástěnné do G 3/4</t>
  </si>
  <si>
    <t>725840850R00</t>
  </si>
  <si>
    <t>Demontáž baterie sprch.diferenciální G 3/4x1</t>
  </si>
  <si>
    <t>725850800R00</t>
  </si>
  <si>
    <t>Demontáž ventilu odpadního</t>
  </si>
  <si>
    <t>001</t>
  </si>
  <si>
    <t>Dod. a montž.sprcha komplet</t>
  </si>
  <si>
    <t>Vlastní</t>
  </si>
  <si>
    <t>Indiv</t>
  </si>
  <si>
    <t>002</t>
  </si>
  <si>
    <t>Dod. a montž. WC Geberit komplet</t>
  </si>
  <si>
    <t>003</t>
  </si>
  <si>
    <t>Dod a montž. WC kombi  komplet</t>
  </si>
  <si>
    <t>004</t>
  </si>
  <si>
    <t>Dod.a montž. automatický pisoár komplet</t>
  </si>
  <si>
    <t>005</t>
  </si>
  <si>
    <t>Dod.a montž. umyvadlo komplet</t>
  </si>
  <si>
    <t>006</t>
  </si>
  <si>
    <t>Dod a montž.otopného tělesa</t>
  </si>
  <si>
    <t xml:space="preserve">ks    </t>
  </si>
  <si>
    <t>007</t>
  </si>
  <si>
    <t>vypuštění a napuštění otopného systému</t>
  </si>
  <si>
    <t xml:space="preserve">hod   </t>
  </si>
  <si>
    <t>771100010RAB</t>
  </si>
  <si>
    <t>Vyrovnání podk.samoniv.hmotou Planolit 315 inter. nivelační hmota tl. 6 mm, penetrace</t>
  </si>
  <si>
    <t>771950010RA0</t>
  </si>
  <si>
    <t>Odstranění stávající dlažby, zřízení nové</t>
  </si>
  <si>
    <t>6+36</t>
  </si>
  <si>
    <t>pro opravu kanalizace ve skladu : 4*1</t>
  </si>
  <si>
    <t>59761006R</t>
  </si>
  <si>
    <t>RAKO serie extra - dlaždice 80x80 cm mat</t>
  </si>
  <si>
    <t>SPCM</t>
  </si>
  <si>
    <t>Specifikace</t>
  </si>
  <si>
    <t>POL3_</t>
  </si>
  <si>
    <t>46*1,08</t>
  </si>
  <si>
    <t>998771201R00</t>
  </si>
  <si>
    <t>Přesun hmot pro podlahy z dlaždic, výšky do 6 m</t>
  </si>
  <si>
    <t>Přesun hmot</t>
  </si>
  <si>
    <t>POL7_</t>
  </si>
  <si>
    <t>781950010RA0</t>
  </si>
  <si>
    <t>Odsekání stávaj. obkladu vnitř. a zřízení nového</t>
  </si>
  <si>
    <t>1PP : 11+7+4</t>
  </si>
  <si>
    <t>1NP : 50+51+50</t>
  </si>
  <si>
    <t>59761001R</t>
  </si>
  <si>
    <t>RAKO serie extra - obkladačka 30x60 cm mat</t>
  </si>
  <si>
    <t>173*1,08</t>
  </si>
  <si>
    <t>998781201R00</t>
  </si>
  <si>
    <t>Přesun hmot pro obklady keramické, výšky do 6 m</t>
  </si>
  <si>
    <t>M21-1</t>
  </si>
  <si>
    <t>Demontáž rozvodů v hliníku, svítidel, vypinačů</t>
  </si>
  <si>
    <t>kpl</t>
  </si>
  <si>
    <t>Kalkul</t>
  </si>
  <si>
    <t>M21-2</t>
  </si>
  <si>
    <t>Dodávka a montáž nových rozvodů, vypinačů, zásuvek a svítidel</t>
  </si>
  <si>
    <t>M24-1</t>
  </si>
  <si>
    <t>Výměna stávajícího nuceného větrání včetně potrubí - 2x ventilátor, 8 metrů potrubí žaluzie na fasádu</t>
  </si>
  <si>
    <t>979990107R00</t>
  </si>
  <si>
    <t>Poplatek za uložení suti - směs betonu, cihel, dřeva, skupina odpadu 170904</t>
  </si>
  <si>
    <t>t</t>
  </si>
  <si>
    <t>z agregovaných položek : 9,90329+2,41143+0,50281+3,654+11,764+2,154</t>
  </si>
  <si>
    <t>005121 R</t>
  </si>
  <si>
    <t>Zařízení staveniště</t>
  </si>
  <si>
    <t>Soubor</t>
  </si>
  <si>
    <t>VRN</t>
  </si>
  <si>
    <t>POL99_8</t>
  </si>
  <si>
    <t>005122010R</t>
  </si>
  <si>
    <t xml:space="preserve">Provoz objednatele </t>
  </si>
  <si>
    <t>POL99_1</t>
  </si>
  <si>
    <t>SUM</t>
  </si>
  <si>
    <t>Poznámky uchazeče k zadání</t>
  </si>
  <si>
    <t>POPUZIV</t>
  </si>
  <si>
    <t>END</t>
  </si>
  <si>
    <t>propočet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</si>
</sst>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9" xfId="0" applyNumberFormat="1" applyFont="1" applyFill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6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ColWidth="8.85546875"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0" t="s">
        <v>41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  <pageSetUpPr fitToPage="1"/>
  </sheetPr>
  <dimension ref="A1:O66"/>
  <sheetViews>
    <sheetView showGridLines="0" topLeftCell="B52" zoomScaleNormal="100" zoomScaleSheetLayoutView="75" workbookViewId="0">
      <selection activeCell="I63" sqref="I6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42578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6" t="s">
        <v>4</v>
      </c>
      <c r="C1" s="227"/>
      <c r="D1" s="227"/>
      <c r="E1" s="227"/>
      <c r="F1" s="227"/>
      <c r="G1" s="227"/>
      <c r="H1" s="227"/>
      <c r="I1" s="227"/>
      <c r="J1" s="228"/>
    </row>
    <row r="2" spans="1:15" ht="36" customHeight="1" x14ac:dyDescent="0.2">
      <c r="A2" s="2"/>
      <c r="B2" s="77" t="s">
        <v>24</v>
      </c>
      <c r="C2" s="78"/>
      <c r="D2" s="79" t="s">
        <v>49</v>
      </c>
      <c r="E2" s="232" t="s">
        <v>50</v>
      </c>
      <c r="F2" s="233"/>
      <c r="G2" s="233"/>
      <c r="H2" s="233"/>
      <c r="I2" s="233"/>
      <c r="J2" s="234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35" t="s">
        <v>46</v>
      </c>
      <c r="F3" s="236"/>
      <c r="G3" s="236"/>
      <c r="H3" s="236"/>
      <c r="I3" s="236"/>
      <c r="J3" s="237"/>
    </row>
    <row r="4" spans="1:15" ht="23.25" customHeight="1" x14ac:dyDescent="0.2">
      <c r="A4" s="76">
        <v>17545</v>
      </c>
      <c r="B4" s="82" t="s">
        <v>48</v>
      </c>
      <c r="C4" s="83"/>
      <c r="D4" s="84" t="s">
        <v>43</v>
      </c>
      <c r="E4" s="215" t="s">
        <v>233</v>
      </c>
      <c r="F4" s="216"/>
      <c r="G4" s="216"/>
      <c r="H4" s="216"/>
      <c r="I4" s="216"/>
      <c r="J4" s="217"/>
    </row>
    <row r="5" spans="1:15" ht="24" customHeight="1" x14ac:dyDescent="0.2">
      <c r="A5" s="2"/>
      <c r="B5" s="31" t="s">
        <v>23</v>
      </c>
      <c r="D5" s="220"/>
      <c r="E5" s="221"/>
      <c r="F5" s="221"/>
      <c r="G5" s="221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22"/>
      <c r="E6" s="223"/>
      <c r="F6" s="223"/>
      <c r="G6" s="223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4"/>
      <c r="F7" s="225"/>
      <c r="G7" s="225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9"/>
      <c r="E11" s="239"/>
      <c r="F11" s="239"/>
      <c r="G11" s="239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14"/>
      <c r="E12" s="214"/>
      <c r="F12" s="214"/>
      <c r="G12" s="214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8"/>
      <c r="F13" s="219"/>
      <c r="G13" s="219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8"/>
      <c r="F15" s="238"/>
      <c r="G15" s="240"/>
      <c r="H15" s="240"/>
      <c r="I15" s="240" t="s">
        <v>31</v>
      </c>
      <c r="J15" s="241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3"/>
      <c r="F16" s="204"/>
      <c r="G16" s="203"/>
      <c r="H16" s="204"/>
      <c r="I16" s="203">
        <v>0</v>
      </c>
      <c r="J16" s="205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3"/>
      <c r="F17" s="204"/>
      <c r="G17" s="203"/>
      <c r="H17" s="204"/>
      <c r="I17" s="203">
        <v>0</v>
      </c>
      <c r="J17" s="205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3"/>
      <c r="F18" s="204"/>
      <c r="G18" s="203"/>
      <c r="H18" s="204"/>
      <c r="I18" s="203">
        <v>0</v>
      </c>
      <c r="J18" s="205"/>
    </row>
    <row r="19" spans="1:10" ht="23.25" customHeight="1" x14ac:dyDescent="0.2">
      <c r="A19" s="139" t="s">
        <v>83</v>
      </c>
      <c r="B19" s="38" t="s">
        <v>29</v>
      </c>
      <c r="C19" s="62"/>
      <c r="D19" s="63"/>
      <c r="E19" s="203"/>
      <c r="F19" s="204"/>
      <c r="G19" s="203"/>
      <c r="H19" s="204"/>
      <c r="I19" s="203">
        <v>0</v>
      </c>
      <c r="J19" s="205"/>
    </row>
    <row r="20" spans="1:10" ht="23.25" customHeight="1" x14ac:dyDescent="0.2">
      <c r="A20" s="139" t="s">
        <v>84</v>
      </c>
      <c r="B20" s="38" t="s">
        <v>30</v>
      </c>
      <c r="C20" s="62"/>
      <c r="D20" s="63"/>
      <c r="E20" s="203"/>
      <c r="F20" s="204"/>
      <c r="G20" s="203"/>
      <c r="H20" s="204"/>
      <c r="I20" s="203">
        <f>SUMIF(F49:F62,A20,I49:I62)</f>
        <v>0</v>
      </c>
      <c r="J20" s="205"/>
    </row>
    <row r="21" spans="1:10" ht="23.25" customHeight="1" x14ac:dyDescent="0.2">
      <c r="A21" s="2"/>
      <c r="B21" s="48" t="s">
        <v>31</v>
      </c>
      <c r="C21" s="64"/>
      <c r="D21" s="65"/>
      <c r="E21" s="206"/>
      <c r="F21" s="242"/>
      <c r="G21" s="206"/>
      <c r="H21" s="242"/>
      <c r="I21" s="206">
        <f>SUM(I16:J20)</f>
        <v>0</v>
      </c>
      <c r="J21" s="207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1">
        <f>ZakladDPHSniVypocet</f>
        <v>0</v>
      </c>
      <c r="H23" s="202"/>
      <c r="I23" s="202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199">
        <f>A23</f>
        <v>0</v>
      </c>
      <c r="H24" s="200"/>
      <c r="I24" s="200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1">
        <v>0</v>
      </c>
      <c r="H25" s="202"/>
      <c r="I25" s="202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9">
        <f>A25</f>
        <v>0</v>
      </c>
      <c r="H26" s="230"/>
      <c r="I26" s="230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1">
        <f>CenaCelkem-(ZakladDPHSni+DPHSni+ZakladDPHZakl+DPHZakl)</f>
        <v>0</v>
      </c>
      <c r="H27" s="231"/>
      <c r="I27" s="231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25</v>
      </c>
      <c r="C28" s="114"/>
      <c r="D28" s="114"/>
      <c r="E28" s="115"/>
      <c r="F28" s="116"/>
      <c r="G28" s="208">
        <f>ZakladDPHSniVypocet+ZakladDPHZaklVypocet</f>
        <v>0</v>
      </c>
      <c r="H28" s="209"/>
      <c r="I28" s="209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37</v>
      </c>
      <c r="C29" s="118"/>
      <c r="D29" s="118"/>
      <c r="E29" s="118"/>
      <c r="F29" s="119"/>
      <c r="G29" s="208">
        <f>A27</f>
        <v>0</v>
      </c>
      <c r="H29" s="208"/>
      <c r="I29" s="208"/>
      <c r="J29" s="120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0"/>
      <c r="E34" s="211"/>
      <c r="G34" s="212"/>
      <c r="H34" s="213"/>
      <c r="I34" s="213"/>
      <c r="J34" s="25"/>
    </row>
    <row r="35" spans="1:10" ht="12.75" customHeight="1" x14ac:dyDescent="0.2">
      <c r="A35" s="2"/>
      <c r="B35" s="2"/>
      <c r="D35" s="198" t="s">
        <v>2</v>
      </c>
      <c r="E35" s="19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51</v>
      </c>
      <c r="C39" s="193"/>
      <c r="D39" s="193"/>
      <c r="E39" s="193"/>
      <c r="F39" s="100">
        <f>'SO-1 1 Pol'!AE74</f>
        <v>0</v>
      </c>
      <c r="G39" s="101">
        <f>'SO-1 1 Pol'!AF74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89">
        <v>2</v>
      </c>
      <c r="B40" s="104" t="s">
        <v>45</v>
      </c>
      <c r="C40" s="194" t="s">
        <v>46</v>
      </c>
      <c r="D40" s="194"/>
      <c r="E40" s="194"/>
      <c r="F40" s="105">
        <f>'SO-1 1 Pol'!AE74</f>
        <v>0</v>
      </c>
      <c r="G40" s="106">
        <f>'SO-1 1 Pol'!AF74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">
      <c r="A41" s="89">
        <v>3</v>
      </c>
      <c r="B41" s="108" t="s">
        <v>43</v>
      </c>
      <c r="C41" s="193" t="s">
        <v>44</v>
      </c>
      <c r="D41" s="193"/>
      <c r="E41" s="193"/>
      <c r="F41" s="109">
        <f>'SO-1 1 Pol'!AE74</f>
        <v>0</v>
      </c>
      <c r="G41" s="102">
        <f>'SO-1 1 Pol'!AF74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 x14ac:dyDescent="0.2">
      <c r="A42" s="89"/>
      <c r="B42" s="195" t="s">
        <v>52</v>
      </c>
      <c r="C42" s="196"/>
      <c r="D42" s="196"/>
      <c r="E42" s="197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6" spans="1:10" ht="15.75" x14ac:dyDescent="0.25">
      <c r="B46" s="121" t="s">
        <v>54</v>
      </c>
    </row>
    <row r="48" spans="1:10" ht="25.5" customHeight="1" x14ac:dyDescent="0.2">
      <c r="A48" s="123"/>
      <c r="B48" s="126" t="s">
        <v>18</v>
      </c>
      <c r="C48" s="126" t="s">
        <v>6</v>
      </c>
      <c r="D48" s="127"/>
      <c r="E48" s="127"/>
      <c r="F48" s="128" t="s">
        <v>55</v>
      </c>
      <c r="G48" s="128"/>
      <c r="H48" s="128"/>
      <c r="I48" s="128" t="s">
        <v>31</v>
      </c>
      <c r="J48" s="128" t="s">
        <v>0</v>
      </c>
    </row>
    <row r="49" spans="1:10" ht="36.75" customHeight="1" x14ac:dyDescent="0.2">
      <c r="A49" s="124"/>
      <c r="B49" s="129" t="s">
        <v>56</v>
      </c>
      <c r="C49" s="191" t="s">
        <v>57</v>
      </c>
      <c r="D49" s="192"/>
      <c r="E49" s="192"/>
      <c r="F49" s="137" t="s">
        <v>26</v>
      </c>
      <c r="G49" s="130"/>
      <c r="H49" s="130"/>
      <c r="I49" s="130">
        <v>0</v>
      </c>
      <c r="J49" s="135" t="str">
        <f>IF(I63=0,"",I49/I63*100)</f>
        <v/>
      </c>
    </row>
    <row r="50" spans="1:10" ht="36.75" customHeight="1" x14ac:dyDescent="0.2">
      <c r="A50" s="124"/>
      <c r="B50" s="129" t="s">
        <v>58</v>
      </c>
      <c r="C50" s="191" t="s">
        <v>59</v>
      </c>
      <c r="D50" s="192"/>
      <c r="E50" s="192"/>
      <c r="F50" s="137" t="s">
        <v>26</v>
      </c>
      <c r="G50" s="130"/>
      <c r="H50" s="130"/>
      <c r="I50" s="130">
        <v>0</v>
      </c>
      <c r="J50" s="135" t="str">
        <f>IF(I63=0,"",I50/I63*100)</f>
        <v/>
      </c>
    </row>
    <row r="51" spans="1:10" ht="36.75" customHeight="1" x14ac:dyDescent="0.2">
      <c r="A51" s="124"/>
      <c r="B51" s="129" t="s">
        <v>60</v>
      </c>
      <c r="C51" s="191" t="s">
        <v>61</v>
      </c>
      <c r="D51" s="192"/>
      <c r="E51" s="192"/>
      <c r="F51" s="137" t="s">
        <v>26</v>
      </c>
      <c r="G51" s="130"/>
      <c r="H51" s="130"/>
      <c r="I51" s="130">
        <v>0</v>
      </c>
      <c r="J51" s="135" t="str">
        <f>IF(I63=0,"",I51/I63*100)</f>
        <v/>
      </c>
    </row>
    <row r="52" spans="1:10" ht="36.75" customHeight="1" x14ac:dyDescent="0.2">
      <c r="A52" s="124"/>
      <c r="B52" s="129" t="s">
        <v>62</v>
      </c>
      <c r="C52" s="191" t="s">
        <v>63</v>
      </c>
      <c r="D52" s="192"/>
      <c r="E52" s="192"/>
      <c r="F52" s="137" t="s">
        <v>26</v>
      </c>
      <c r="G52" s="130"/>
      <c r="H52" s="130"/>
      <c r="I52" s="130">
        <v>0</v>
      </c>
      <c r="J52" s="135" t="str">
        <f>IF(I63=0,"",I52/I63*100)</f>
        <v/>
      </c>
    </row>
    <row r="53" spans="1:10" ht="36.75" customHeight="1" x14ac:dyDescent="0.2">
      <c r="A53" s="124"/>
      <c r="B53" s="129" t="s">
        <v>64</v>
      </c>
      <c r="C53" s="191" t="s">
        <v>65</v>
      </c>
      <c r="D53" s="192"/>
      <c r="E53" s="192"/>
      <c r="F53" s="137" t="s">
        <v>27</v>
      </c>
      <c r="G53" s="130"/>
      <c r="H53" s="130"/>
      <c r="I53" s="130">
        <v>0</v>
      </c>
      <c r="J53" s="135" t="str">
        <f>IF(I63=0,"",I53/I63*100)</f>
        <v/>
      </c>
    </row>
    <row r="54" spans="1:10" ht="36.75" customHeight="1" x14ac:dyDescent="0.2">
      <c r="A54" s="124"/>
      <c r="B54" s="129" t="s">
        <v>66</v>
      </c>
      <c r="C54" s="191" t="s">
        <v>67</v>
      </c>
      <c r="D54" s="192"/>
      <c r="E54" s="192"/>
      <c r="F54" s="137" t="s">
        <v>27</v>
      </c>
      <c r="G54" s="130"/>
      <c r="H54" s="130"/>
      <c r="I54" s="130">
        <v>0</v>
      </c>
      <c r="J54" s="135" t="str">
        <f>IF(I63=0,"",I54/I63*100)</f>
        <v/>
      </c>
    </row>
    <row r="55" spans="1:10" ht="36.75" customHeight="1" x14ac:dyDescent="0.2">
      <c r="A55" s="124"/>
      <c r="B55" s="129" t="s">
        <v>68</v>
      </c>
      <c r="C55" s="191" t="s">
        <v>69</v>
      </c>
      <c r="D55" s="192"/>
      <c r="E55" s="192"/>
      <c r="F55" s="137" t="s">
        <v>27</v>
      </c>
      <c r="G55" s="130"/>
      <c r="H55" s="130"/>
      <c r="I55" s="130">
        <v>0</v>
      </c>
      <c r="J55" s="135" t="str">
        <f>IF(I63=0,"",I55/I63*100)</f>
        <v/>
      </c>
    </row>
    <row r="56" spans="1:10" ht="36.75" customHeight="1" x14ac:dyDescent="0.2">
      <c r="A56" s="124"/>
      <c r="B56" s="129" t="s">
        <v>70</v>
      </c>
      <c r="C56" s="191" t="s">
        <v>71</v>
      </c>
      <c r="D56" s="192"/>
      <c r="E56" s="192"/>
      <c r="F56" s="137" t="s">
        <v>27</v>
      </c>
      <c r="G56" s="130"/>
      <c r="H56" s="130"/>
      <c r="I56" s="130">
        <v>0</v>
      </c>
      <c r="J56" s="135" t="str">
        <f>IF(I63=0,"",I56/I63*100)</f>
        <v/>
      </c>
    </row>
    <row r="57" spans="1:10" ht="36.75" customHeight="1" x14ac:dyDescent="0.2">
      <c r="A57" s="124"/>
      <c r="B57" s="129" t="s">
        <v>72</v>
      </c>
      <c r="C57" s="191" t="s">
        <v>73</v>
      </c>
      <c r="D57" s="192"/>
      <c r="E57" s="192"/>
      <c r="F57" s="137" t="s">
        <v>27</v>
      </c>
      <c r="G57" s="130"/>
      <c r="H57" s="130"/>
      <c r="I57" s="130">
        <v>0</v>
      </c>
      <c r="J57" s="135" t="str">
        <f>IF(I63=0,"",I57/I63*100)</f>
        <v/>
      </c>
    </row>
    <row r="58" spans="1:10" ht="36.75" customHeight="1" x14ac:dyDescent="0.2">
      <c r="A58" s="124"/>
      <c r="B58" s="129" t="s">
        <v>74</v>
      </c>
      <c r="C58" s="191" t="s">
        <v>75</v>
      </c>
      <c r="D58" s="192"/>
      <c r="E58" s="192"/>
      <c r="F58" s="137" t="s">
        <v>27</v>
      </c>
      <c r="G58" s="130"/>
      <c r="H58" s="130"/>
      <c r="I58" s="130">
        <v>0</v>
      </c>
      <c r="J58" s="135" t="str">
        <f>IF(I63=0,"",I58/I63*100)</f>
        <v/>
      </c>
    </row>
    <row r="59" spans="1:10" ht="36.75" customHeight="1" x14ac:dyDescent="0.2">
      <c r="A59" s="124"/>
      <c r="B59" s="129" t="s">
        <v>76</v>
      </c>
      <c r="C59" s="191" t="s">
        <v>77</v>
      </c>
      <c r="D59" s="192"/>
      <c r="E59" s="192"/>
      <c r="F59" s="137" t="s">
        <v>28</v>
      </c>
      <c r="G59" s="130"/>
      <c r="H59" s="130"/>
      <c r="I59" s="130">
        <v>0</v>
      </c>
      <c r="J59" s="135" t="str">
        <f>IF(I63=0,"",I59/I63*100)</f>
        <v/>
      </c>
    </row>
    <row r="60" spans="1:10" ht="36.75" customHeight="1" x14ac:dyDescent="0.2">
      <c r="A60" s="124"/>
      <c r="B60" s="129" t="s">
        <v>78</v>
      </c>
      <c r="C60" s="191" t="s">
        <v>79</v>
      </c>
      <c r="D60" s="192"/>
      <c r="E60" s="192"/>
      <c r="F60" s="137" t="s">
        <v>28</v>
      </c>
      <c r="G60" s="130"/>
      <c r="H60" s="130"/>
      <c r="I60" s="130">
        <v>0</v>
      </c>
      <c r="J60" s="135" t="str">
        <f>IF(I63=0,"",I60/I63*100)</f>
        <v/>
      </c>
    </row>
    <row r="61" spans="1:10" ht="36.75" customHeight="1" x14ac:dyDescent="0.2">
      <c r="A61" s="124"/>
      <c r="B61" s="129" t="s">
        <v>80</v>
      </c>
      <c r="C61" s="191" t="s">
        <v>81</v>
      </c>
      <c r="D61" s="192"/>
      <c r="E61" s="192"/>
      <c r="F61" s="137" t="s">
        <v>82</v>
      </c>
      <c r="G61" s="130"/>
      <c r="H61" s="130"/>
      <c r="I61" s="130">
        <v>0</v>
      </c>
      <c r="J61" s="135" t="str">
        <f>IF(I63=0,"",I61/I63*100)</f>
        <v/>
      </c>
    </row>
    <row r="62" spans="1:10" ht="36.75" customHeight="1" x14ac:dyDescent="0.2">
      <c r="A62" s="124"/>
      <c r="B62" s="129" t="s">
        <v>83</v>
      </c>
      <c r="C62" s="191" t="s">
        <v>29</v>
      </c>
      <c r="D62" s="192"/>
      <c r="E62" s="192"/>
      <c r="F62" s="137" t="s">
        <v>83</v>
      </c>
      <c r="G62" s="130"/>
      <c r="H62" s="130"/>
      <c r="I62" s="130">
        <v>0</v>
      </c>
      <c r="J62" s="135" t="str">
        <f>IF(I63=0,"",I62/I63*100)</f>
        <v/>
      </c>
    </row>
    <row r="63" spans="1:10" ht="25.5" customHeight="1" x14ac:dyDescent="0.2">
      <c r="A63" s="125"/>
      <c r="B63" s="131" t="s">
        <v>1</v>
      </c>
      <c r="C63" s="132"/>
      <c r="D63" s="133"/>
      <c r="E63" s="133"/>
      <c r="F63" s="138"/>
      <c r="G63" s="134"/>
      <c r="H63" s="134"/>
      <c r="I63" s="134">
        <f>SUM(I49:I62)</f>
        <v>0</v>
      </c>
      <c r="J63" s="136">
        <f>SUM(J49:J62)</f>
        <v>0</v>
      </c>
    </row>
    <row r="64" spans="1:10" x14ac:dyDescent="0.2">
      <c r="F64" s="87"/>
      <c r="G64" s="87"/>
      <c r="H64" s="87"/>
      <c r="I64" s="87"/>
      <c r="J64" s="88"/>
    </row>
    <row r="65" spans="6:10" x14ac:dyDescent="0.2">
      <c r="F65" s="87"/>
      <c r="G65" s="87"/>
      <c r="H65" s="87"/>
      <c r="I65" s="87"/>
      <c r="J65" s="88"/>
    </row>
    <row r="66" spans="6:10" x14ac:dyDescent="0.2">
      <c r="F66" s="87"/>
      <c r="G66" s="87"/>
      <c r="H66" s="87"/>
      <c r="I66" s="87"/>
      <c r="J66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61:E61"/>
    <mergeCell ref="C62:E62"/>
    <mergeCell ref="C55:E55"/>
    <mergeCell ref="C56:E56"/>
    <mergeCell ref="C57:E57"/>
    <mergeCell ref="C58:E58"/>
    <mergeCell ref="C59:E59"/>
  </mergeCells>
  <phoneticPr fontId="0" type="noConversion"/>
  <pageMargins left="0.39370078740157499" right="0.196850393700787" top="0.59055118110236204" bottom="0.39370078740157499" header="0" footer="0.196850393700787"/>
  <pageSetup paperSize="9" scale="92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42578125" style="3" customWidth="1"/>
    <col min="5" max="5" width="10.42578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3" t="s">
        <v>7</v>
      </c>
      <c r="B1" s="243"/>
      <c r="C1" s="244"/>
      <c r="D1" s="243"/>
      <c r="E1" s="243"/>
      <c r="F1" s="243"/>
      <c r="G1" s="243"/>
    </row>
    <row r="2" spans="1:7" ht="24.95" customHeight="1" x14ac:dyDescent="0.2">
      <c r="A2" s="50" t="s">
        <v>8</v>
      </c>
      <c r="B2" s="49"/>
      <c r="C2" s="245"/>
      <c r="D2" s="245"/>
      <c r="E2" s="245"/>
      <c r="F2" s="245"/>
      <c r="G2" s="246"/>
    </row>
    <row r="3" spans="1:7" ht="24.95" customHeight="1" x14ac:dyDescent="0.2">
      <c r="A3" s="50" t="s">
        <v>9</v>
      </c>
      <c r="B3" s="49"/>
      <c r="C3" s="245"/>
      <c r="D3" s="245"/>
      <c r="E3" s="245"/>
      <c r="F3" s="245"/>
      <c r="G3" s="246"/>
    </row>
    <row r="4" spans="1:7" ht="24.95" customHeight="1" x14ac:dyDescent="0.2">
      <c r="A4" s="50" t="s">
        <v>10</v>
      </c>
      <c r="B4" s="49"/>
      <c r="C4" s="245"/>
      <c r="D4" s="245"/>
      <c r="E4" s="245"/>
      <c r="F4" s="245"/>
      <c r="G4" s="246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BH5000"/>
  <sheetViews>
    <sheetView tabSelected="1" zoomScaleNormal="100" workbookViewId="0">
      <pane ySplit="7" topLeftCell="A8" activePane="bottomLeft" state="frozen"/>
      <selection pane="bottomLeft" activeCell="G73" sqref="G73"/>
    </sheetView>
  </sheetViews>
  <sheetFormatPr defaultColWidth="8.85546875" defaultRowHeight="12.75" outlineLevelRow="1" x14ac:dyDescent="0.2"/>
  <cols>
    <col min="1" max="1" width="3.42578125" customWidth="1"/>
    <col min="2" max="2" width="12.42578125" style="122" customWidth="1"/>
    <col min="3" max="3" width="38.28515625" style="122" customWidth="1"/>
    <col min="4" max="4" width="4.85546875" customWidth="1"/>
    <col min="5" max="5" width="10.42578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9" t="s">
        <v>7</v>
      </c>
      <c r="B1" s="259"/>
      <c r="C1" s="259"/>
      <c r="D1" s="259"/>
      <c r="E1" s="259"/>
      <c r="F1" s="259"/>
      <c r="G1" s="259"/>
      <c r="AG1" t="s">
        <v>85</v>
      </c>
    </row>
    <row r="2" spans="1:60" ht="24.95" customHeight="1" x14ac:dyDescent="0.2">
      <c r="A2" s="140" t="s">
        <v>8</v>
      </c>
      <c r="B2" s="49" t="s">
        <v>49</v>
      </c>
      <c r="C2" s="260" t="s">
        <v>50</v>
      </c>
      <c r="D2" s="261"/>
      <c r="E2" s="261"/>
      <c r="F2" s="261"/>
      <c r="G2" s="262"/>
      <c r="AG2" t="s">
        <v>86</v>
      </c>
    </row>
    <row r="3" spans="1:60" ht="24.95" customHeight="1" x14ac:dyDescent="0.2">
      <c r="A3" s="140" t="s">
        <v>9</v>
      </c>
      <c r="B3" s="49" t="s">
        <v>45</v>
      </c>
      <c r="C3" s="260" t="s">
        <v>46</v>
      </c>
      <c r="D3" s="261"/>
      <c r="E3" s="261"/>
      <c r="F3" s="261"/>
      <c r="G3" s="262"/>
      <c r="AC3" s="122" t="s">
        <v>86</v>
      </c>
      <c r="AG3" t="s">
        <v>87</v>
      </c>
    </row>
    <row r="4" spans="1:60" ht="24.95" customHeight="1" x14ac:dyDescent="0.2">
      <c r="A4" s="141" t="s">
        <v>10</v>
      </c>
      <c r="B4" s="142" t="s">
        <v>43</v>
      </c>
      <c r="C4" s="263" t="s">
        <v>44</v>
      </c>
      <c r="D4" s="264"/>
      <c r="E4" s="264"/>
      <c r="F4" s="264"/>
      <c r="G4" s="265"/>
      <c r="AG4" t="s">
        <v>88</v>
      </c>
    </row>
    <row r="5" spans="1:60" x14ac:dyDescent="0.2">
      <c r="D5" s="10"/>
    </row>
    <row r="6" spans="1:60" ht="38.25" x14ac:dyDescent="0.2">
      <c r="A6" s="144" t="s">
        <v>89</v>
      </c>
      <c r="B6" s="146" t="s">
        <v>90</v>
      </c>
      <c r="C6" s="146" t="s">
        <v>91</v>
      </c>
      <c r="D6" s="145" t="s">
        <v>92</v>
      </c>
      <c r="E6" s="144" t="s">
        <v>93</v>
      </c>
      <c r="F6" s="143" t="s">
        <v>94</v>
      </c>
      <c r="G6" s="144" t="s">
        <v>31</v>
      </c>
      <c r="H6" s="147" t="s">
        <v>32</v>
      </c>
      <c r="I6" s="147" t="s">
        <v>95</v>
      </c>
      <c r="J6" s="147" t="s">
        <v>33</v>
      </c>
      <c r="K6" s="147" t="s">
        <v>96</v>
      </c>
      <c r="L6" s="147" t="s">
        <v>97</v>
      </c>
      <c r="M6" s="147" t="s">
        <v>98</v>
      </c>
      <c r="N6" s="147" t="s">
        <v>99</v>
      </c>
      <c r="O6" s="147" t="s">
        <v>100</v>
      </c>
      <c r="P6" s="147" t="s">
        <v>101</v>
      </c>
      <c r="Q6" s="147" t="s">
        <v>102</v>
      </c>
      <c r="R6" s="147" t="s">
        <v>103</v>
      </c>
      <c r="S6" s="147" t="s">
        <v>104</v>
      </c>
      <c r="T6" s="147" t="s">
        <v>105</v>
      </c>
      <c r="U6" s="147" t="s">
        <v>106</v>
      </c>
      <c r="V6" s="147" t="s">
        <v>107</v>
      </c>
      <c r="W6" s="147" t="s">
        <v>108</v>
      </c>
      <c r="X6" s="147" t="s">
        <v>109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</row>
    <row r="8" spans="1:60" x14ac:dyDescent="0.2">
      <c r="A8" s="164" t="s">
        <v>110</v>
      </c>
      <c r="B8" s="165" t="s">
        <v>56</v>
      </c>
      <c r="C8" s="183" t="s">
        <v>57</v>
      </c>
      <c r="D8" s="166"/>
      <c r="E8" s="167"/>
      <c r="F8" s="168"/>
      <c r="G8" s="169">
        <f>SUMIF(AG9:AG11,"&lt;&gt;NOR",G9:G11)</f>
        <v>0</v>
      </c>
      <c r="H8" s="163"/>
      <c r="I8" s="163">
        <f>SUM(I9:I11)</f>
        <v>21682.639999999999</v>
      </c>
      <c r="J8" s="163"/>
      <c r="K8" s="163">
        <f>SUM(K9:K11)</f>
        <v>36195.360000000001</v>
      </c>
      <c r="L8" s="163"/>
      <c r="M8" s="163">
        <f>SUM(M9:M11)</f>
        <v>0</v>
      </c>
      <c r="N8" s="162"/>
      <c r="O8" s="162">
        <f>SUM(O9:O11)</f>
        <v>0.83000000000000007</v>
      </c>
      <c r="P8" s="162"/>
      <c r="Q8" s="162">
        <f>SUM(Q9:Q11)</f>
        <v>0</v>
      </c>
      <c r="R8" s="163"/>
      <c r="S8" s="163"/>
      <c r="T8" s="163"/>
      <c r="U8" s="163"/>
      <c r="V8" s="163">
        <f>SUM(V9:V11)</f>
        <v>72.339999999999989</v>
      </c>
      <c r="W8" s="163"/>
      <c r="X8" s="163"/>
      <c r="AG8" t="s">
        <v>111</v>
      </c>
    </row>
    <row r="9" spans="1:60" ht="22.5" outlineLevel="1" x14ac:dyDescent="0.2">
      <c r="A9" s="171">
        <v>1</v>
      </c>
      <c r="B9" s="172" t="s">
        <v>112</v>
      </c>
      <c r="C9" s="184" t="s">
        <v>113</v>
      </c>
      <c r="D9" s="173" t="s">
        <v>114</v>
      </c>
      <c r="E9" s="174">
        <v>4</v>
      </c>
      <c r="F9" s="175">
        <v>998</v>
      </c>
      <c r="G9" s="176">
        <v>0</v>
      </c>
      <c r="H9" s="159">
        <v>149.03</v>
      </c>
      <c r="I9" s="158">
        <f>ROUND(E9*H9,2)</f>
        <v>596.12</v>
      </c>
      <c r="J9" s="159">
        <v>848.97</v>
      </c>
      <c r="K9" s="158">
        <f>ROUND(E9*J9,2)</f>
        <v>3395.88</v>
      </c>
      <c r="L9" s="158">
        <v>21</v>
      </c>
      <c r="M9" s="158">
        <f>G9*(1+L9/100)</f>
        <v>0</v>
      </c>
      <c r="N9" s="157">
        <v>1.1560000000000001E-2</v>
      </c>
      <c r="O9" s="157">
        <f>ROUND(E9*N9,2)</f>
        <v>0.05</v>
      </c>
      <c r="P9" s="157">
        <v>0</v>
      </c>
      <c r="Q9" s="157">
        <f>ROUND(E9*P9,2)</f>
        <v>0</v>
      </c>
      <c r="R9" s="158"/>
      <c r="S9" s="158" t="s">
        <v>115</v>
      </c>
      <c r="T9" s="158" t="s">
        <v>115</v>
      </c>
      <c r="U9" s="158">
        <v>1.6579999999999999</v>
      </c>
      <c r="V9" s="158">
        <f>ROUND(E9*U9,2)</f>
        <v>6.63</v>
      </c>
      <c r="W9" s="158"/>
      <c r="X9" s="158" t="s">
        <v>116</v>
      </c>
      <c r="Y9" s="148"/>
      <c r="Z9" s="148"/>
      <c r="AA9" s="148"/>
      <c r="AB9" s="148"/>
      <c r="AC9" s="148"/>
      <c r="AD9" s="148"/>
      <c r="AE9" s="148"/>
      <c r="AF9" s="148"/>
      <c r="AG9" s="148" t="s">
        <v>117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55"/>
      <c r="B10" s="156"/>
      <c r="C10" s="185" t="s">
        <v>118</v>
      </c>
      <c r="D10" s="160"/>
      <c r="E10" s="161">
        <v>4</v>
      </c>
      <c r="F10" s="158"/>
      <c r="G10" s="158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48"/>
      <c r="Z10" s="148"/>
      <c r="AA10" s="148"/>
      <c r="AB10" s="148"/>
      <c r="AC10" s="148"/>
      <c r="AD10" s="148"/>
      <c r="AE10" s="148"/>
      <c r="AF10" s="148"/>
      <c r="AG10" s="148" t="s">
        <v>119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ht="22.5" outlineLevel="1" x14ac:dyDescent="0.2">
      <c r="A11" s="177">
        <v>2</v>
      </c>
      <c r="B11" s="178" t="s">
        <v>120</v>
      </c>
      <c r="C11" s="186" t="s">
        <v>121</v>
      </c>
      <c r="D11" s="179" t="s">
        <v>122</v>
      </c>
      <c r="E11" s="180">
        <v>42</v>
      </c>
      <c r="F11" s="181">
        <v>1283</v>
      </c>
      <c r="G11" s="182">
        <v>0</v>
      </c>
      <c r="H11" s="159">
        <v>502.06</v>
      </c>
      <c r="I11" s="158">
        <f>ROUND(E11*H11,2)</f>
        <v>21086.52</v>
      </c>
      <c r="J11" s="159">
        <v>780.94</v>
      </c>
      <c r="K11" s="158">
        <f>ROUND(E11*J11,2)</f>
        <v>32799.480000000003</v>
      </c>
      <c r="L11" s="158">
        <v>21</v>
      </c>
      <c r="M11" s="158">
        <f>G11*(1+L11/100)</f>
        <v>0</v>
      </c>
      <c r="N11" s="157">
        <v>1.8669999999999999E-2</v>
      </c>
      <c r="O11" s="157">
        <f>ROUND(E11*N11,2)</f>
        <v>0.78</v>
      </c>
      <c r="P11" s="157">
        <v>0</v>
      </c>
      <c r="Q11" s="157">
        <f>ROUND(E11*P11,2)</f>
        <v>0</v>
      </c>
      <c r="R11" s="158"/>
      <c r="S11" s="158" t="s">
        <v>115</v>
      </c>
      <c r="T11" s="158" t="s">
        <v>115</v>
      </c>
      <c r="U11" s="158">
        <v>1.5645100000000001</v>
      </c>
      <c r="V11" s="158">
        <f>ROUND(E11*U11,2)</f>
        <v>65.709999999999994</v>
      </c>
      <c r="W11" s="158"/>
      <c r="X11" s="158" t="s">
        <v>123</v>
      </c>
      <c r="Y11" s="148"/>
      <c r="Z11" s="148"/>
      <c r="AA11" s="148"/>
      <c r="AB11" s="148"/>
      <c r="AC11" s="148"/>
      <c r="AD11" s="148"/>
      <c r="AE11" s="148"/>
      <c r="AF11" s="148"/>
      <c r="AG11" s="148" t="s">
        <v>124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x14ac:dyDescent="0.2">
      <c r="A12" s="164" t="s">
        <v>110</v>
      </c>
      <c r="B12" s="165" t="s">
        <v>58</v>
      </c>
      <c r="C12" s="183" t="s">
        <v>59</v>
      </c>
      <c r="D12" s="166"/>
      <c r="E12" s="167"/>
      <c r="F12" s="168"/>
      <c r="G12" s="169">
        <f>SUMIF(AG13:AG14,"&lt;&gt;NOR",G13:G14)</f>
        <v>0</v>
      </c>
      <c r="H12" s="163"/>
      <c r="I12" s="163">
        <f>SUM(I13:I14)</f>
        <v>13115.4</v>
      </c>
      <c r="J12" s="163"/>
      <c r="K12" s="163">
        <f>SUM(K13:K14)</f>
        <v>150288.87</v>
      </c>
      <c r="L12" s="163"/>
      <c r="M12" s="163">
        <f>SUM(M13:M14)</f>
        <v>0</v>
      </c>
      <c r="N12" s="162"/>
      <c r="O12" s="162">
        <f>SUM(O13:O14)</f>
        <v>10.31</v>
      </c>
      <c r="P12" s="162"/>
      <c r="Q12" s="162">
        <f>SUM(Q13:Q14)</f>
        <v>9.9</v>
      </c>
      <c r="R12" s="163"/>
      <c r="S12" s="163"/>
      <c r="T12" s="163"/>
      <c r="U12" s="163"/>
      <c r="V12" s="163">
        <f>SUM(V13:V14)</f>
        <v>319.89999999999998</v>
      </c>
      <c r="W12" s="163"/>
      <c r="X12" s="163"/>
      <c r="AG12" t="s">
        <v>111</v>
      </c>
    </row>
    <row r="13" spans="1:60" ht="22.5" outlineLevel="1" x14ac:dyDescent="0.2">
      <c r="A13" s="171">
        <v>3</v>
      </c>
      <c r="B13" s="172" t="s">
        <v>125</v>
      </c>
      <c r="C13" s="184" t="s">
        <v>126</v>
      </c>
      <c r="D13" s="173" t="s">
        <v>122</v>
      </c>
      <c r="E13" s="174">
        <v>215.28889000000001</v>
      </c>
      <c r="F13" s="175">
        <v>759</v>
      </c>
      <c r="G13" s="176">
        <v>0</v>
      </c>
      <c r="H13" s="159">
        <v>60.92</v>
      </c>
      <c r="I13" s="158">
        <f>ROUND(E13*H13,2)</f>
        <v>13115.4</v>
      </c>
      <c r="J13" s="159">
        <v>698.08</v>
      </c>
      <c r="K13" s="158">
        <f>ROUND(E13*J13,2)</f>
        <v>150288.87</v>
      </c>
      <c r="L13" s="158">
        <v>21</v>
      </c>
      <c r="M13" s="158">
        <f>G13*(1+L13/100)</f>
        <v>0</v>
      </c>
      <c r="N13" s="157">
        <v>4.7879999999999999E-2</v>
      </c>
      <c r="O13" s="157">
        <f>ROUND(E13*N13,2)</f>
        <v>10.31</v>
      </c>
      <c r="P13" s="157">
        <v>4.5999999999999999E-2</v>
      </c>
      <c r="Q13" s="157">
        <f>ROUND(E13*P13,2)</f>
        <v>9.9</v>
      </c>
      <c r="R13" s="158"/>
      <c r="S13" s="158" t="s">
        <v>115</v>
      </c>
      <c r="T13" s="158" t="s">
        <v>115</v>
      </c>
      <c r="U13" s="158">
        <v>1.4858899999999999</v>
      </c>
      <c r="V13" s="158">
        <f>ROUND(E13*U13,2)</f>
        <v>319.89999999999998</v>
      </c>
      <c r="W13" s="158"/>
      <c r="X13" s="158" t="s">
        <v>123</v>
      </c>
      <c r="Y13" s="148"/>
      <c r="Z13" s="148"/>
      <c r="AA13" s="148"/>
      <c r="AB13" s="148"/>
      <c r="AC13" s="148"/>
      <c r="AD13" s="148"/>
      <c r="AE13" s="148"/>
      <c r="AF13" s="148"/>
      <c r="AG13" s="148" t="s">
        <v>124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55"/>
      <c r="B14" s="156"/>
      <c r="C14" s="185" t="s">
        <v>127</v>
      </c>
      <c r="D14" s="160"/>
      <c r="E14" s="161">
        <v>215.28889000000001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119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x14ac:dyDescent="0.2">
      <c r="A15" s="164" t="s">
        <v>110</v>
      </c>
      <c r="B15" s="165" t="s">
        <v>60</v>
      </c>
      <c r="C15" s="183" t="s">
        <v>61</v>
      </c>
      <c r="D15" s="166"/>
      <c r="E15" s="167"/>
      <c r="F15" s="168"/>
      <c r="G15" s="169">
        <f>SUMIF(AG16:AG18,"&lt;&gt;NOR",G16:G18)</f>
        <v>0</v>
      </c>
      <c r="H15" s="163"/>
      <c r="I15" s="163">
        <f>SUM(I16:I18)</f>
        <v>7826.86</v>
      </c>
      <c r="J15" s="163"/>
      <c r="K15" s="163">
        <f>SUM(K16:K18)</f>
        <v>4225.04</v>
      </c>
      <c r="L15" s="163"/>
      <c r="M15" s="163">
        <f>SUM(M16:M18)</f>
        <v>0</v>
      </c>
      <c r="N15" s="162"/>
      <c r="O15" s="162">
        <f>SUM(O16:O18)</f>
        <v>3.03</v>
      </c>
      <c r="P15" s="162"/>
      <c r="Q15" s="162">
        <f>SUM(Q16:Q18)</f>
        <v>0</v>
      </c>
      <c r="R15" s="163"/>
      <c r="S15" s="163"/>
      <c r="T15" s="163"/>
      <c r="U15" s="163"/>
      <c r="V15" s="163">
        <f>SUM(V16:V18)</f>
        <v>9.3000000000000007</v>
      </c>
      <c r="W15" s="163"/>
      <c r="X15" s="163"/>
      <c r="AG15" t="s">
        <v>111</v>
      </c>
    </row>
    <row r="16" spans="1:60" outlineLevel="1" x14ac:dyDescent="0.2">
      <c r="A16" s="177">
        <v>4</v>
      </c>
      <c r="B16" s="178" t="s">
        <v>128</v>
      </c>
      <c r="C16" s="186" t="s">
        <v>129</v>
      </c>
      <c r="D16" s="179" t="s">
        <v>122</v>
      </c>
      <c r="E16" s="180">
        <v>6.3</v>
      </c>
      <c r="F16" s="181">
        <v>919</v>
      </c>
      <c r="G16" s="182">
        <v>0</v>
      </c>
      <c r="H16" s="159">
        <v>668.98</v>
      </c>
      <c r="I16" s="158">
        <f>ROUND(E16*H16,2)</f>
        <v>4214.57</v>
      </c>
      <c r="J16" s="159">
        <v>250.02</v>
      </c>
      <c r="K16" s="158">
        <f>ROUND(E16*J16,2)</f>
        <v>1575.13</v>
      </c>
      <c r="L16" s="158">
        <v>21</v>
      </c>
      <c r="M16" s="158">
        <f>G16*(1+L16/100)</f>
        <v>0</v>
      </c>
      <c r="N16" s="157">
        <v>9.7290000000000001E-2</v>
      </c>
      <c r="O16" s="157">
        <f>ROUND(E16*N16,2)</f>
        <v>0.61</v>
      </c>
      <c r="P16" s="157">
        <v>0</v>
      </c>
      <c r="Q16" s="157">
        <f>ROUND(E16*P16,2)</f>
        <v>0</v>
      </c>
      <c r="R16" s="158"/>
      <c r="S16" s="158" t="s">
        <v>115</v>
      </c>
      <c r="T16" s="158" t="s">
        <v>115</v>
      </c>
      <c r="U16" s="158">
        <v>0.51600000000000001</v>
      </c>
      <c r="V16" s="158">
        <f>ROUND(E16*U16,2)</f>
        <v>3.25</v>
      </c>
      <c r="W16" s="158"/>
      <c r="X16" s="158" t="s">
        <v>116</v>
      </c>
      <c r="Y16" s="148"/>
      <c r="Z16" s="148"/>
      <c r="AA16" s="148"/>
      <c r="AB16" s="148"/>
      <c r="AC16" s="148"/>
      <c r="AD16" s="148"/>
      <c r="AE16" s="148"/>
      <c r="AF16" s="148"/>
      <c r="AG16" s="148" t="s">
        <v>117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t="22.5" outlineLevel="1" x14ac:dyDescent="0.2">
      <c r="A17" s="171">
        <v>5</v>
      </c>
      <c r="B17" s="172" t="s">
        <v>130</v>
      </c>
      <c r="C17" s="184" t="s">
        <v>131</v>
      </c>
      <c r="D17" s="173" t="s">
        <v>122</v>
      </c>
      <c r="E17" s="174">
        <v>6.3</v>
      </c>
      <c r="F17" s="175">
        <v>994</v>
      </c>
      <c r="G17" s="176">
        <v>0</v>
      </c>
      <c r="H17" s="159">
        <v>573.38</v>
      </c>
      <c r="I17" s="158">
        <f>ROUND(E17*H17,2)</f>
        <v>3612.29</v>
      </c>
      <c r="J17" s="159">
        <v>420.62</v>
      </c>
      <c r="K17" s="158">
        <f>ROUND(E17*J17,2)</f>
        <v>2649.91</v>
      </c>
      <c r="L17" s="158">
        <v>21</v>
      </c>
      <c r="M17" s="158">
        <f>G17*(1+L17/100)</f>
        <v>0</v>
      </c>
      <c r="N17" s="157">
        <v>0.38431999999999999</v>
      </c>
      <c r="O17" s="157">
        <f>ROUND(E17*N17,2)</f>
        <v>2.42</v>
      </c>
      <c r="P17" s="157">
        <v>0</v>
      </c>
      <c r="Q17" s="157">
        <f>ROUND(E17*P17,2)</f>
        <v>0</v>
      </c>
      <c r="R17" s="158"/>
      <c r="S17" s="158" t="s">
        <v>115</v>
      </c>
      <c r="T17" s="158" t="s">
        <v>115</v>
      </c>
      <c r="U17" s="158">
        <v>0.95989999999999998</v>
      </c>
      <c r="V17" s="158">
        <f>ROUND(E17*U17,2)</f>
        <v>6.05</v>
      </c>
      <c r="W17" s="158"/>
      <c r="X17" s="158" t="s">
        <v>123</v>
      </c>
      <c r="Y17" s="148"/>
      <c r="Z17" s="148"/>
      <c r="AA17" s="148"/>
      <c r="AB17" s="148"/>
      <c r="AC17" s="148"/>
      <c r="AD17" s="148"/>
      <c r="AE17" s="148"/>
      <c r="AF17" s="148"/>
      <c r="AG17" s="148" t="s">
        <v>124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55"/>
      <c r="B18" s="156"/>
      <c r="C18" s="185" t="s">
        <v>132</v>
      </c>
      <c r="D18" s="160"/>
      <c r="E18" s="161">
        <v>6.3</v>
      </c>
      <c r="F18" s="158"/>
      <c r="G18" s="158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48"/>
      <c r="Z18" s="148"/>
      <c r="AA18" s="148"/>
      <c r="AB18" s="148"/>
      <c r="AC18" s="148"/>
      <c r="AD18" s="148"/>
      <c r="AE18" s="148"/>
      <c r="AF18" s="148"/>
      <c r="AG18" s="148" t="s">
        <v>119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ht="25.5" x14ac:dyDescent="0.2">
      <c r="A19" s="164" t="s">
        <v>110</v>
      </c>
      <c r="B19" s="165" t="s">
        <v>62</v>
      </c>
      <c r="C19" s="183" t="s">
        <v>63</v>
      </c>
      <c r="D19" s="166"/>
      <c r="E19" s="167"/>
      <c r="F19" s="168"/>
      <c r="G19" s="169">
        <f>SUMIF(AG20:AG21,"&lt;&gt;NOR",G20:G21)</f>
        <v>0</v>
      </c>
      <c r="H19" s="163"/>
      <c r="I19" s="163">
        <f>SUM(I20:I21)</f>
        <v>115.5</v>
      </c>
      <c r="J19" s="163"/>
      <c r="K19" s="163">
        <f>SUM(K20:K21)</f>
        <v>9447</v>
      </c>
      <c r="L19" s="163"/>
      <c r="M19" s="163">
        <f>SUM(M20:M21)</f>
        <v>0</v>
      </c>
      <c r="N19" s="162"/>
      <c r="O19" s="162">
        <f>SUM(O20:O21)</f>
        <v>0</v>
      </c>
      <c r="P19" s="162"/>
      <c r="Q19" s="162">
        <f>SUM(Q20:Q21)</f>
        <v>0</v>
      </c>
      <c r="R19" s="163"/>
      <c r="S19" s="163"/>
      <c r="T19" s="163"/>
      <c r="U19" s="163"/>
      <c r="V19" s="163">
        <f>SUM(V20:V21)</f>
        <v>23.1</v>
      </c>
      <c r="W19" s="163"/>
      <c r="X19" s="163"/>
      <c r="AG19" t="s">
        <v>111</v>
      </c>
    </row>
    <row r="20" spans="1:60" outlineLevel="1" x14ac:dyDescent="0.2">
      <c r="A20" s="171">
        <v>6</v>
      </c>
      <c r="B20" s="172" t="s">
        <v>133</v>
      </c>
      <c r="C20" s="184" t="s">
        <v>134</v>
      </c>
      <c r="D20" s="173" t="s">
        <v>122</v>
      </c>
      <c r="E20" s="174">
        <v>75</v>
      </c>
      <c r="F20" s="175">
        <v>127.5</v>
      </c>
      <c r="G20" s="176">
        <v>0</v>
      </c>
      <c r="H20" s="159">
        <v>1.54</v>
      </c>
      <c r="I20" s="158">
        <f>ROUND(E20*H20,2)</f>
        <v>115.5</v>
      </c>
      <c r="J20" s="159">
        <v>125.96</v>
      </c>
      <c r="K20" s="158">
        <f>ROUND(E20*J20,2)</f>
        <v>9447</v>
      </c>
      <c r="L20" s="158">
        <v>21</v>
      </c>
      <c r="M20" s="158">
        <f>G20*(1+L20/100)</f>
        <v>0</v>
      </c>
      <c r="N20" s="157">
        <v>4.0000000000000003E-5</v>
      </c>
      <c r="O20" s="157">
        <f>ROUND(E20*N20,2)</f>
        <v>0</v>
      </c>
      <c r="P20" s="157">
        <v>0</v>
      </c>
      <c r="Q20" s="157">
        <f>ROUND(E20*P20,2)</f>
        <v>0</v>
      </c>
      <c r="R20" s="158"/>
      <c r="S20" s="158" t="s">
        <v>115</v>
      </c>
      <c r="T20" s="158" t="s">
        <v>115</v>
      </c>
      <c r="U20" s="158">
        <v>0.308</v>
      </c>
      <c r="V20" s="158">
        <f>ROUND(E20*U20,2)</f>
        <v>23.1</v>
      </c>
      <c r="W20" s="158"/>
      <c r="X20" s="158" t="s">
        <v>116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117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22.5" outlineLevel="1" x14ac:dyDescent="0.2">
      <c r="A21" s="155"/>
      <c r="B21" s="156"/>
      <c r="C21" s="185" t="s">
        <v>135</v>
      </c>
      <c r="D21" s="160"/>
      <c r="E21" s="161">
        <v>75</v>
      </c>
      <c r="F21" s="158"/>
      <c r="G21" s="158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48"/>
      <c r="Z21" s="148"/>
      <c r="AA21" s="148"/>
      <c r="AB21" s="148"/>
      <c r="AC21" s="148"/>
      <c r="AD21" s="148"/>
      <c r="AE21" s="148"/>
      <c r="AF21" s="148"/>
      <c r="AG21" s="148" t="s">
        <v>119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x14ac:dyDescent="0.2">
      <c r="A22" s="164" t="s">
        <v>110</v>
      </c>
      <c r="B22" s="165" t="s">
        <v>64</v>
      </c>
      <c r="C22" s="183" t="s">
        <v>65</v>
      </c>
      <c r="D22" s="166"/>
      <c r="E22" s="167"/>
      <c r="F22" s="168"/>
      <c r="G22" s="169">
        <f>SUMIF(AG23:AG24,"&lt;&gt;NOR",G23:G24)</f>
        <v>0</v>
      </c>
      <c r="H22" s="163"/>
      <c r="I22" s="163">
        <f>SUM(I23:I24)</f>
        <v>8519.6</v>
      </c>
      <c r="J22" s="163"/>
      <c r="K22" s="163">
        <f>SUM(K23:K24)</f>
        <v>27138.41</v>
      </c>
      <c r="L22" s="163"/>
      <c r="M22" s="163">
        <f>SUM(M23:M24)</f>
        <v>0</v>
      </c>
      <c r="N22" s="162"/>
      <c r="O22" s="162">
        <f>SUM(O23:O24)</f>
        <v>3.78</v>
      </c>
      <c r="P22" s="162"/>
      <c r="Q22" s="162">
        <f>SUM(Q23:Q24)</f>
        <v>2.41</v>
      </c>
      <c r="R22" s="163"/>
      <c r="S22" s="163"/>
      <c r="T22" s="163"/>
      <c r="U22" s="163"/>
      <c r="V22" s="163">
        <f>SUM(V23:V24)</f>
        <v>65.099999999999994</v>
      </c>
      <c r="W22" s="163"/>
      <c r="X22" s="163"/>
      <c r="AG22" t="s">
        <v>111</v>
      </c>
    </row>
    <row r="23" spans="1:60" outlineLevel="1" x14ac:dyDescent="0.2">
      <c r="A23" s="177">
        <v>7</v>
      </c>
      <c r="B23" s="178" t="s">
        <v>136</v>
      </c>
      <c r="C23" s="186" t="s">
        <v>137</v>
      </c>
      <c r="D23" s="179" t="s">
        <v>114</v>
      </c>
      <c r="E23" s="180">
        <v>10.5</v>
      </c>
      <c r="F23" s="181">
        <v>1871</v>
      </c>
      <c r="G23" s="182">
        <v>0</v>
      </c>
      <c r="H23" s="159">
        <v>811.39</v>
      </c>
      <c r="I23" s="158">
        <f>ROUND(E23*H23,2)</f>
        <v>8519.6</v>
      </c>
      <c r="J23" s="159">
        <v>1059.6099999999999</v>
      </c>
      <c r="K23" s="158">
        <f>ROUND(E23*J23,2)</f>
        <v>11125.91</v>
      </c>
      <c r="L23" s="158">
        <v>21</v>
      </c>
      <c r="M23" s="158">
        <f>G23*(1+L23/100)</f>
        <v>0</v>
      </c>
      <c r="N23" s="157">
        <v>0.35976000000000002</v>
      </c>
      <c r="O23" s="157">
        <f>ROUND(E23*N23,2)</f>
        <v>3.78</v>
      </c>
      <c r="P23" s="157">
        <v>0</v>
      </c>
      <c r="Q23" s="157">
        <f>ROUND(E23*P23,2)</f>
        <v>0</v>
      </c>
      <c r="R23" s="158"/>
      <c r="S23" s="158" t="s">
        <v>115</v>
      </c>
      <c r="T23" s="158" t="s">
        <v>115</v>
      </c>
      <c r="U23" s="158">
        <v>2.3588300000000002</v>
      </c>
      <c r="V23" s="158">
        <f>ROUND(E23*U23,2)</f>
        <v>24.77</v>
      </c>
      <c r="W23" s="158"/>
      <c r="X23" s="158" t="s">
        <v>123</v>
      </c>
      <c r="Y23" s="148"/>
      <c r="Z23" s="148"/>
      <c r="AA23" s="148"/>
      <c r="AB23" s="148"/>
      <c r="AC23" s="148"/>
      <c r="AD23" s="148"/>
      <c r="AE23" s="148"/>
      <c r="AF23" s="148"/>
      <c r="AG23" s="148" t="s">
        <v>124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ht="22.5" outlineLevel="1" x14ac:dyDescent="0.2">
      <c r="A24" s="177">
        <v>8</v>
      </c>
      <c r="B24" s="178" t="s">
        <v>138</v>
      </c>
      <c r="C24" s="186" t="s">
        <v>139</v>
      </c>
      <c r="D24" s="179" t="s">
        <v>114</v>
      </c>
      <c r="E24" s="180">
        <v>10.5</v>
      </c>
      <c r="F24" s="181">
        <v>1525</v>
      </c>
      <c r="G24" s="182">
        <v>0</v>
      </c>
      <c r="H24" s="159">
        <v>0</v>
      </c>
      <c r="I24" s="158">
        <f>ROUND(E24*H24,2)</f>
        <v>0</v>
      </c>
      <c r="J24" s="159">
        <v>1525</v>
      </c>
      <c r="K24" s="158">
        <f>ROUND(E24*J24,2)</f>
        <v>16012.5</v>
      </c>
      <c r="L24" s="158">
        <v>21</v>
      </c>
      <c r="M24" s="158">
        <f>G24*(1+L24/100)</f>
        <v>0</v>
      </c>
      <c r="N24" s="157">
        <v>0</v>
      </c>
      <c r="O24" s="157">
        <f>ROUND(E24*N24,2)</f>
        <v>0</v>
      </c>
      <c r="P24" s="157">
        <v>0.22966</v>
      </c>
      <c r="Q24" s="157">
        <f>ROUND(E24*P24,2)</f>
        <v>2.41</v>
      </c>
      <c r="R24" s="158"/>
      <c r="S24" s="158" t="s">
        <v>115</v>
      </c>
      <c r="T24" s="158" t="s">
        <v>115</v>
      </c>
      <c r="U24" s="158">
        <v>3.8405499999999999</v>
      </c>
      <c r="V24" s="158">
        <f>ROUND(E24*U24,2)</f>
        <v>40.33</v>
      </c>
      <c r="W24" s="158"/>
      <c r="X24" s="158" t="s">
        <v>123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124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x14ac:dyDescent="0.2">
      <c r="A25" s="164" t="s">
        <v>110</v>
      </c>
      <c r="B25" s="165" t="s">
        <v>66</v>
      </c>
      <c r="C25" s="183" t="s">
        <v>67</v>
      </c>
      <c r="D25" s="166"/>
      <c r="E25" s="167"/>
      <c r="F25" s="168"/>
      <c r="G25" s="169">
        <f>SUMIF(AG26:AG28,"&lt;&gt;NOR",G26:G28)</f>
        <v>0</v>
      </c>
      <c r="H25" s="163"/>
      <c r="I25" s="163">
        <f>SUM(I26:I28)</f>
        <v>25369.4</v>
      </c>
      <c r="J25" s="163"/>
      <c r="K25" s="163">
        <f>SUM(K26:K28)</f>
        <v>38290.6</v>
      </c>
      <c r="L25" s="163"/>
      <c r="M25" s="163">
        <f>SUM(M26:M28)</f>
        <v>0</v>
      </c>
      <c r="N25" s="162"/>
      <c r="O25" s="162">
        <f>SUM(O26:O28)</f>
        <v>0.27</v>
      </c>
      <c r="P25" s="162"/>
      <c r="Q25" s="162">
        <f>SUM(Q26:Q28)</f>
        <v>2.15</v>
      </c>
      <c r="R25" s="163"/>
      <c r="S25" s="163"/>
      <c r="T25" s="163"/>
      <c r="U25" s="163"/>
      <c r="V25" s="163">
        <f>SUM(V26:V28)</f>
        <v>85.91</v>
      </c>
      <c r="W25" s="163"/>
      <c r="X25" s="163"/>
      <c r="AG25" t="s">
        <v>111</v>
      </c>
    </row>
    <row r="26" spans="1:60" ht="22.5" outlineLevel="1" x14ac:dyDescent="0.2">
      <c r="A26" s="177">
        <v>9</v>
      </c>
      <c r="B26" s="178" t="s">
        <v>140</v>
      </c>
      <c r="C26" s="186" t="s">
        <v>141</v>
      </c>
      <c r="D26" s="179" t="s">
        <v>114</v>
      </c>
      <c r="E26" s="180">
        <v>50</v>
      </c>
      <c r="F26" s="181">
        <v>349</v>
      </c>
      <c r="G26" s="182">
        <v>0</v>
      </c>
      <c r="H26" s="159">
        <v>13.06</v>
      </c>
      <c r="I26" s="158">
        <f>ROUND(E26*H26,2)</f>
        <v>653</v>
      </c>
      <c r="J26" s="159">
        <v>335.94</v>
      </c>
      <c r="K26" s="158">
        <f>ROUND(E26*J26,2)</f>
        <v>16797</v>
      </c>
      <c r="L26" s="158">
        <v>21</v>
      </c>
      <c r="M26" s="158">
        <f>G26*(1+L26/100)</f>
        <v>0</v>
      </c>
      <c r="N26" s="157">
        <v>4.8999999999999998E-4</v>
      </c>
      <c r="O26" s="157">
        <f>ROUND(E26*N26,2)</f>
        <v>0.02</v>
      </c>
      <c r="P26" s="157">
        <v>4.308E-2</v>
      </c>
      <c r="Q26" s="157">
        <f>ROUND(E26*P26,2)</f>
        <v>2.15</v>
      </c>
      <c r="R26" s="158"/>
      <c r="S26" s="158" t="s">
        <v>115</v>
      </c>
      <c r="T26" s="158" t="s">
        <v>115</v>
      </c>
      <c r="U26" s="158">
        <v>0.85326999999999997</v>
      </c>
      <c r="V26" s="158">
        <f>ROUND(E26*U26,2)</f>
        <v>42.66</v>
      </c>
      <c r="W26" s="158"/>
      <c r="X26" s="158" t="s">
        <v>123</v>
      </c>
      <c r="Y26" s="148"/>
      <c r="Z26" s="148"/>
      <c r="AA26" s="148"/>
      <c r="AB26" s="148"/>
      <c r="AC26" s="148"/>
      <c r="AD26" s="148"/>
      <c r="AE26" s="148"/>
      <c r="AF26" s="148"/>
      <c r="AG26" s="148" t="s">
        <v>124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77">
        <v>10</v>
      </c>
      <c r="B27" s="178" t="s">
        <v>142</v>
      </c>
      <c r="C27" s="186" t="s">
        <v>143</v>
      </c>
      <c r="D27" s="179" t="s">
        <v>114</v>
      </c>
      <c r="E27" s="180">
        <v>30</v>
      </c>
      <c r="F27" s="181">
        <v>729</v>
      </c>
      <c r="G27" s="182">
        <v>0</v>
      </c>
      <c r="H27" s="159">
        <v>363.4</v>
      </c>
      <c r="I27" s="158">
        <f>ROUND(E27*H27,2)</f>
        <v>10902</v>
      </c>
      <c r="J27" s="159">
        <v>365.6</v>
      </c>
      <c r="K27" s="158">
        <f>ROUND(E27*J27,2)</f>
        <v>10968</v>
      </c>
      <c r="L27" s="158">
        <v>21</v>
      </c>
      <c r="M27" s="158">
        <f>G27*(1+L27/100)</f>
        <v>0</v>
      </c>
      <c r="N27" s="157">
        <v>4.3299999999999996E-3</v>
      </c>
      <c r="O27" s="157">
        <f>ROUND(E27*N27,2)</f>
        <v>0.13</v>
      </c>
      <c r="P27" s="157">
        <v>0</v>
      </c>
      <c r="Q27" s="157">
        <f>ROUND(E27*P27,2)</f>
        <v>0</v>
      </c>
      <c r="R27" s="158"/>
      <c r="S27" s="158" t="s">
        <v>115</v>
      </c>
      <c r="T27" s="158" t="s">
        <v>115</v>
      </c>
      <c r="U27" s="158">
        <v>0.74019999999999997</v>
      </c>
      <c r="V27" s="158">
        <f>ROUND(E27*U27,2)</f>
        <v>22.21</v>
      </c>
      <c r="W27" s="158"/>
      <c r="X27" s="158" t="s">
        <v>123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124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77">
        <v>11</v>
      </c>
      <c r="B28" s="178" t="s">
        <v>144</v>
      </c>
      <c r="C28" s="186" t="s">
        <v>145</v>
      </c>
      <c r="D28" s="179" t="s">
        <v>114</v>
      </c>
      <c r="E28" s="180">
        <v>20</v>
      </c>
      <c r="F28" s="181">
        <v>1217</v>
      </c>
      <c r="G28" s="182">
        <v>0</v>
      </c>
      <c r="H28" s="159">
        <v>690.72</v>
      </c>
      <c r="I28" s="158">
        <f>ROUND(E28*H28,2)</f>
        <v>13814.4</v>
      </c>
      <c r="J28" s="159">
        <v>526.28</v>
      </c>
      <c r="K28" s="158">
        <f>ROUND(E28*J28,2)</f>
        <v>10525.6</v>
      </c>
      <c r="L28" s="158">
        <v>21</v>
      </c>
      <c r="M28" s="158">
        <f>G28*(1+L28/100)</f>
        <v>0</v>
      </c>
      <c r="N28" s="157">
        <v>6.1500000000000001E-3</v>
      </c>
      <c r="O28" s="157">
        <f>ROUND(E28*N28,2)</f>
        <v>0.12</v>
      </c>
      <c r="P28" s="157">
        <v>0</v>
      </c>
      <c r="Q28" s="157">
        <f>ROUND(E28*P28,2)</f>
        <v>0</v>
      </c>
      <c r="R28" s="158"/>
      <c r="S28" s="158" t="s">
        <v>115</v>
      </c>
      <c r="T28" s="158" t="s">
        <v>115</v>
      </c>
      <c r="U28" s="158">
        <v>1.0521499999999999</v>
      </c>
      <c r="V28" s="158">
        <f>ROUND(E28*U28,2)</f>
        <v>21.04</v>
      </c>
      <c r="W28" s="158"/>
      <c r="X28" s="158" t="s">
        <v>123</v>
      </c>
      <c r="Y28" s="148"/>
      <c r="Z28" s="148"/>
      <c r="AA28" s="148"/>
      <c r="AB28" s="148"/>
      <c r="AC28" s="148"/>
      <c r="AD28" s="148"/>
      <c r="AE28" s="148"/>
      <c r="AF28" s="148"/>
      <c r="AG28" s="148" t="s">
        <v>124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x14ac:dyDescent="0.2">
      <c r="A29" s="164" t="s">
        <v>110</v>
      </c>
      <c r="B29" s="165" t="s">
        <v>68</v>
      </c>
      <c r="C29" s="183" t="s">
        <v>69</v>
      </c>
      <c r="D29" s="166"/>
      <c r="E29" s="167"/>
      <c r="F29" s="168"/>
      <c r="G29" s="169">
        <f>SUMIF(AG30:AG43,"&lt;&gt;NOR",G30:G43)</f>
        <v>0</v>
      </c>
      <c r="H29" s="163"/>
      <c r="I29" s="163">
        <f>SUM(I30:I43)</f>
        <v>0</v>
      </c>
      <c r="J29" s="163"/>
      <c r="K29" s="163">
        <f>SUM(K30:K43)</f>
        <v>199998.3</v>
      </c>
      <c r="L29" s="163"/>
      <c r="M29" s="163">
        <f>SUM(M30:M43)</f>
        <v>0</v>
      </c>
      <c r="N29" s="162"/>
      <c r="O29" s="162">
        <f>SUM(O30:O43)</f>
        <v>0</v>
      </c>
      <c r="P29" s="162"/>
      <c r="Q29" s="162">
        <f>SUM(Q30:Q43)</f>
        <v>0.49</v>
      </c>
      <c r="R29" s="163"/>
      <c r="S29" s="163"/>
      <c r="T29" s="163"/>
      <c r="U29" s="163"/>
      <c r="V29" s="163">
        <f>SUM(V30:V43)</f>
        <v>9.99</v>
      </c>
      <c r="W29" s="163"/>
      <c r="X29" s="163"/>
      <c r="AG29" t="s">
        <v>111</v>
      </c>
    </row>
    <row r="30" spans="1:60" outlineLevel="1" x14ac:dyDescent="0.2">
      <c r="A30" s="177">
        <v>12</v>
      </c>
      <c r="B30" s="178" t="s">
        <v>146</v>
      </c>
      <c r="C30" s="186" t="s">
        <v>147</v>
      </c>
      <c r="D30" s="179" t="s">
        <v>148</v>
      </c>
      <c r="E30" s="180">
        <v>7</v>
      </c>
      <c r="F30" s="181">
        <v>190</v>
      </c>
      <c r="G30" s="182">
        <v>0</v>
      </c>
      <c r="H30" s="159">
        <v>0</v>
      </c>
      <c r="I30" s="158">
        <f t="shared" ref="I30:I43" si="0">ROUND(E30*H30,2)</f>
        <v>0</v>
      </c>
      <c r="J30" s="159">
        <v>190</v>
      </c>
      <c r="K30" s="158">
        <f t="shared" ref="K30:K43" si="1">ROUND(E30*J30,2)</f>
        <v>1330</v>
      </c>
      <c r="L30" s="158">
        <v>21</v>
      </c>
      <c r="M30" s="158">
        <f t="shared" ref="M30:M43" si="2">G30*(1+L30/100)</f>
        <v>0</v>
      </c>
      <c r="N30" s="157">
        <v>0</v>
      </c>
      <c r="O30" s="157">
        <f t="shared" ref="O30:O43" si="3">ROUND(E30*N30,2)</f>
        <v>0</v>
      </c>
      <c r="P30" s="157">
        <v>3.4200000000000001E-2</v>
      </c>
      <c r="Q30" s="157">
        <f t="shared" ref="Q30:Q43" si="4">ROUND(E30*P30,2)</f>
        <v>0.24</v>
      </c>
      <c r="R30" s="158"/>
      <c r="S30" s="158" t="s">
        <v>115</v>
      </c>
      <c r="T30" s="158" t="s">
        <v>115</v>
      </c>
      <c r="U30" s="158">
        <v>0.46500000000000002</v>
      </c>
      <c r="V30" s="158">
        <f t="shared" ref="V30:V43" si="5">ROUND(E30*U30,2)</f>
        <v>3.26</v>
      </c>
      <c r="W30" s="158"/>
      <c r="X30" s="158" t="s">
        <v>116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117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77">
        <v>13</v>
      </c>
      <c r="B31" s="178" t="s">
        <v>149</v>
      </c>
      <c r="C31" s="186" t="s">
        <v>150</v>
      </c>
      <c r="D31" s="179" t="s">
        <v>148</v>
      </c>
      <c r="E31" s="180">
        <v>2</v>
      </c>
      <c r="F31" s="181">
        <v>164.5</v>
      </c>
      <c r="G31" s="182">
        <v>0</v>
      </c>
      <c r="H31" s="159">
        <v>0</v>
      </c>
      <c r="I31" s="158">
        <f t="shared" si="0"/>
        <v>0</v>
      </c>
      <c r="J31" s="159">
        <v>164.5</v>
      </c>
      <c r="K31" s="158">
        <f t="shared" si="1"/>
        <v>329</v>
      </c>
      <c r="L31" s="158">
        <v>21</v>
      </c>
      <c r="M31" s="158">
        <f t="shared" si="2"/>
        <v>0</v>
      </c>
      <c r="N31" s="157">
        <v>0</v>
      </c>
      <c r="O31" s="157">
        <f t="shared" si="3"/>
        <v>0</v>
      </c>
      <c r="P31" s="157">
        <v>1.72E-2</v>
      </c>
      <c r="Q31" s="157">
        <f t="shared" si="4"/>
        <v>0.03</v>
      </c>
      <c r="R31" s="158"/>
      <c r="S31" s="158" t="s">
        <v>115</v>
      </c>
      <c r="T31" s="158" t="s">
        <v>115</v>
      </c>
      <c r="U31" s="158">
        <v>0.40300000000000002</v>
      </c>
      <c r="V31" s="158">
        <f t="shared" si="5"/>
        <v>0.81</v>
      </c>
      <c r="W31" s="158"/>
      <c r="X31" s="158" t="s">
        <v>116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117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77">
        <v>14</v>
      </c>
      <c r="B32" s="178" t="s">
        <v>151</v>
      </c>
      <c r="C32" s="186" t="s">
        <v>152</v>
      </c>
      <c r="D32" s="179" t="s">
        <v>148</v>
      </c>
      <c r="E32" s="180">
        <v>5</v>
      </c>
      <c r="F32" s="181">
        <v>156</v>
      </c>
      <c r="G32" s="182">
        <v>0</v>
      </c>
      <c r="H32" s="159">
        <v>0</v>
      </c>
      <c r="I32" s="158">
        <f t="shared" si="0"/>
        <v>0</v>
      </c>
      <c r="J32" s="159">
        <v>156</v>
      </c>
      <c r="K32" s="158">
        <f t="shared" si="1"/>
        <v>780</v>
      </c>
      <c r="L32" s="158">
        <v>21</v>
      </c>
      <c r="M32" s="158">
        <f t="shared" si="2"/>
        <v>0</v>
      </c>
      <c r="N32" s="157">
        <v>0</v>
      </c>
      <c r="O32" s="157">
        <f t="shared" si="3"/>
        <v>0</v>
      </c>
      <c r="P32" s="157">
        <v>1.9460000000000002E-2</v>
      </c>
      <c r="Q32" s="157">
        <f t="shared" si="4"/>
        <v>0.1</v>
      </c>
      <c r="R32" s="158"/>
      <c r="S32" s="158" t="s">
        <v>115</v>
      </c>
      <c r="T32" s="158" t="s">
        <v>115</v>
      </c>
      <c r="U32" s="158">
        <v>0.38200000000000001</v>
      </c>
      <c r="V32" s="158">
        <f t="shared" si="5"/>
        <v>1.91</v>
      </c>
      <c r="W32" s="158"/>
      <c r="X32" s="158" t="s">
        <v>116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117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ht="22.5" outlineLevel="1" x14ac:dyDescent="0.2">
      <c r="A33" s="177">
        <v>15</v>
      </c>
      <c r="B33" s="178" t="s">
        <v>153</v>
      </c>
      <c r="C33" s="186" t="s">
        <v>154</v>
      </c>
      <c r="D33" s="179" t="s">
        <v>148</v>
      </c>
      <c r="E33" s="180">
        <v>1</v>
      </c>
      <c r="F33" s="181">
        <v>283.5</v>
      </c>
      <c r="G33" s="182">
        <v>0</v>
      </c>
      <c r="H33" s="159">
        <v>0</v>
      </c>
      <c r="I33" s="158">
        <f t="shared" si="0"/>
        <v>0</v>
      </c>
      <c r="J33" s="159">
        <v>283.5</v>
      </c>
      <c r="K33" s="158">
        <f t="shared" si="1"/>
        <v>283.5</v>
      </c>
      <c r="L33" s="158">
        <v>21</v>
      </c>
      <c r="M33" s="158">
        <f t="shared" si="2"/>
        <v>0</v>
      </c>
      <c r="N33" s="157">
        <v>0</v>
      </c>
      <c r="O33" s="157">
        <f t="shared" si="3"/>
        <v>0</v>
      </c>
      <c r="P33" s="157">
        <v>8.7999999999999995E-2</v>
      </c>
      <c r="Q33" s="157">
        <f t="shared" si="4"/>
        <v>0.09</v>
      </c>
      <c r="R33" s="158"/>
      <c r="S33" s="158" t="s">
        <v>115</v>
      </c>
      <c r="T33" s="158" t="s">
        <v>115</v>
      </c>
      <c r="U33" s="158">
        <v>0.69299999999999995</v>
      </c>
      <c r="V33" s="158">
        <f t="shared" si="5"/>
        <v>0.69</v>
      </c>
      <c r="W33" s="158"/>
      <c r="X33" s="158" t="s">
        <v>116</v>
      </c>
      <c r="Y33" s="148"/>
      <c r="Z33" s="148"/>
      <c r="AA33" s="148"/>
      <c r="AB33" s="148"/>
      <c r="AC33" s="148"/>
      <c r="AD33" s="148"/>
      <c r="AE33" s="148"/>
      <c r="AF33" s="148"/>
      <c r="AG33" s="148" t="s">
        <v>117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77">
        <v>16</v>
      </c>
      <c r="B34" s="178" t="s">
        <v>155</v>
      </c>
      <c r="C34" s="186" t="s">
        <v>156</v>
      </c>
      <c r="D34" s="179" t="s">
        <v>148</v>
      </c>
      <c r="E34" s="180">
        <v>1</v>
      </c>
      <c r="F34" s="181">
        <v>156.5</v>
      </c>
      <c r="G34" s="182">
        <v>0</v>
      </c>
      <c r="H34" s="159">
        <v>0</v>
      </c>
      <c r="I34" s="158">
        <f t="shared" si="0"/>
        <v>0</v>
      </c>
      <c r="J34" s="159">
        <v>156.5</v>
      </c>
      <c r="K34" s="158">
        <f t="shared" si="1"/>
        <v>156.5</v>
      </c>
      <c r="L34" s="158">
        <v>21</v>
      </c>
      <c r="M34" s="158">
        <f t="shared" si="2"/>
        <v>0</v>
      </c>
      <c r="N34" s="157">
        <v>0</v>
      </c>
      <c r="O34" s="157">
        <f t="shared" si="3"/>
        <v>0</v>
      </c>
      <c r="P34" s="157">
        <v>2.4500000000000001E-2</v>
      </c>
      <c r="Q34" s="157">
        <f t="shared" si="4"/>
        <v>0.02</v>
      </c>
      <c r="R34" s="158"/>
      <c r="S34" s="158" t="s">
        <v>115</v>
      </c>
      <c r="T34" s="158" t="s">
        <v>115</v>
      </c>
      <c r="U34" s="158">
        <v>0.38300000000000001</v>
      </c>
      <c r="V34" s="158">
        <f t="shared" si="5"/>
        <v>0.38</v>
      </c>
      <c r="W34" s="158"/>
      <c r="X34" s="158" t="s">
        <v>116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117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77">
        <v>17</v>
      </c>
      <c r="B35" s="178" t="s">
        <v>157</v>
      </c>
      <c r="C35" s="186" t="s">
        <v>158</v>
      </c>
      <c r="D35" s="179" t="s">
        <v>159</v>
      </c>
      <c r="E35" s="180">
        <v>9</v>
      </c>
      <c r="F35" s="181">
        <v>50.7</v>
      </c>
      <c r="G35" s="182">
        <v>0</v>
      </c>
      <c r="H35" s="159">
        <v>0</v>
      </c>
      <c r="I35" s="158">
        <f t="shared" si="0"/>
        <v>0</v>
      </c>
      <c r="J35" s="159">
        <v>50.7</v>
      </c>
      <c r="K35" s="158">
        <f t="shared" si="1"/>
        <v>456.3</v>
      </c>
      <c r="L35" s="158">
        <v>21</v>
      </c>
      <c r="M35" s="158">
        <f t="shared" si="2"/>
        <v>0</v>
      </c>
      <c r="N35" s="157">
        <v>0</v>
      </c>
      <c r="O35" s="157">
        <f t="shared" si="3"/>
        <v>0</v>
      </c>
      <c r="P35" s="157">
        <v>5.4000000000000001E-4</v>
      </c>
      <c r="Q35" s="157">
        <f t="shared" si="4"/>
        <v>0</v>
      </c>
      <c r="R35" s="158"/>
      <c r="S35" s="158" t="s">
        <v>115</v>
      </c>
      <c r="T35" s="158" t="s">
        <v>115</v>
      </c>
      <c r="U35" s="158">
        <v>0.124</v>
      </c>
      <c r="V35" s="158">
        <f t="shared" si="5"/>
        <v>1.1200000000000001</v>
      </c>
      <c r="W35" s="158"/>
      <c r="X35" s="158" t="s">
        <v>116</v>
      </c>
      <c r="Y35" s="148"/>
      <c r="Z35" s="148"/>
      <c r="AA35" s="148"/>
      <c r="AB35" s="148"/>
      <c r="AC35" s="148"/>
      <c r="AD35" s="148"/>
      <c r="AE35" s="148"/>
      <c r="AF35" s="148"/>
      <c r="AG35" s="148" t="s">
        <v>117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77">
        <v>18</v>
      </c>
      <c r="B36" s="178" t="s">
        <v>160</v>
      </c>
      <c r="C36" s="186" t="s">
        <v>161</v>
      </c>
      <c r="D36" s="179" t="s">
        <v>148</v>
      </c>
      <c r="E36" s="180">
        <v>5</v>
      </c>
      <c r="F36" s="181">
        <v>88.7</v>
      </c>
      <c r="G36" s="182">
        <v>0</v>
      </c>
      <c r="H36" s="159">
        <v>0</v>
      </c>
      <c r="I36" s="158">
        <f t="shared" si="0"/>
        <v>0</v>
      </c>
      <c r="J36" s="159">
        <v>88.7</v>
      </c>
      <c r="K36" s="158">
        <f t="shared" si="1"/>
        <v>443.5</v>
      </c>
      <c r="L36" s="158">
        <v>21</v>
      </c>
      <c r="M36" s="158">
        <f t="shared" si="2"/>
        <v>0</v>
      </c>
      <c r="N36" s="157">
        <v>0</v>
      </c>
      <c r="O36" s="157">
        <f t="shared" si="3"/>
        <v>0</v>
      </c>
      <c r="P36" s="157">
        <v>1.56E-3</v>
      </c>
      <c r="Q36" s="157">
        <f t="shared" si="4"/>
        <v>0.01</v>
      </c>
      <c r="R36" s="158"/>
      <c r="S36" s="158" t="s">
        <v>115</v>
      </c>
      <c r="T36" s="158" t="s">
        <v>115</v>
      </c>
      <c r="U36" s="158">
        <v>0.217</v>
      </c>
      <c r="V36" s="158">
        <f t="shared" si="5"/>
        <v>1.0900000000000001</v>
      </c>
      <c r="W36" s="158"/>
      <c r="X36" s="158" t="s">
        <v>116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117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77">
        <v>19</v>
      </c>
      <c r="B37" s="178" t="s">
        <v>162</v>
      </c>
      <c r="C37" s="186" t="s">
        <v>163</v>
      </c>
      <c r="D37" s="179" t="s">
        <v>159</v>
      </c>
      <c r="E37" s="180">
        <v>1</v>
      </c>
      <c r="F37" s="181">
        <v>166.5</v>
      </c>
      <c r="G37" s="182">
        <v>0</v>
      </c>
      <c r="H37" s="159">
        <v>0</v>
      </c>
      <c r="I37" s="158">
        <f t="shared" si="0"/>
        <v>0</v>
      </c>
      <c r="J37" s="159">
        <v>166.5</v>
      </c>
      <c r="K37" s="158">
        <f t="shared" si="1"/>
        <v>166.5</v>
      </c>
      <c r="L37" s="158">
        <v>21</v>
      </c>
      <c r="M37" s="158">
        <f t="shared" si="2"/>
        <v>0</v>
      </c>
      <c r="N37" s="157">
        <v>0</v>
      </c>
      <c r="O37" s="157">
        <f t="shared" si="3"/>
        <v>0</v>
      </c>
      <c r="P37" s="157">
        <v>2.2499999999999998E-3</v>
      </c>
      <c r="Q37" s="157">
        <f t="shared" si="4"/>
        <v>0</v>
      </c>
      <c r="R37" s="158"/>
      <c r="S37" s="158" t="s">
        <v>115</v>
      </c>
      <c r="T37" s="158" t="s">
        <v>115</v>
      </c>
      <c r="U37" s="158">
        <v>0.40699999999999997</v>
      </c>
      <c r="V37" s="158">
        <f t="shared" si="5"/>
        <v>0.41</v>
      </c>
      <c r="W37" s="158"/>
      <c r="X37" s="158" t="s">
        <v>116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117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77">
        <v>20</v>
      </c>
      <c r="B38" s="178" t="s">
        <v>164</v>
      </c>
      <c r="C38" s="186" t="s">
        <v>165</v>
      </c>
      <c r="D38" s="179" t="s">
        <v>159</v>
      </c>
      <c r="E38" s="180">
        <v>5</v>
      </c>
      <c r="F38" s="181">
        <v>25.8</v>
      </c>
      <c r="G38" s="182">
        <v>0</v>
      </c>
      <c r="H38" s="159">
        <v>0</v>
      </c>
      <c r="I38" s="158">
        <f t="shared" si="0"/>
        <v>0</v>
      </c>
      <c r="J38" s="159">
        <v>25.8</v>
      </c>
      <c r="K38" s="158">
        <f t="shared" si="1"/>
        <v>129</v>
      </c>
      <c r="L38" s="158">
        <v>21</v>
      </c>
      <c r="M38" s="158">
        <f t="shared" si="2"/>
        <v>0</v>
      </c>
      <c r="N38" s="157">
        <v>0</v>
      </c>
      <c r="O38" s="157">
        <f t="shared" si="3"/>
        <v>0</v>
      </c>
      <c r="P38" s="157">
        <v>8.5999999999999998E-4</v>
      </c>
      <c r="Q38" s="157">
        <f t="shared" si="4"/>
        <v>0</v>
      </c>
      <c r="R38" s="158"/>
      <c r="S38" s="158" t="s">
        <v>115</v>
      </c>
      <c r="T38" s="158" t="s">
        <v>115</v>
      </c>
      <c r="U38" s="158">
        <v>6.3E-2</v>
      </c>
      <c r="V38" s="158">
        <f t="shared" si="5"/>
        <v>0.32</v>
      </c>
      <c r="W38" s="158"/>
      <c r="X38" s="158" t="s">
        <v>116</v>
      </c>
      <c r="Y38" s="148"/>
      <c r="Z38" s="148"/>
      <c r="AA38" s="148"/>
      <c r="AB38" s="148"/>
      <c r="AC38" s="148"/>
      <c r="AD38" s="148"/>
      <c r="AE38" s="148"/>
      <c r="AF38" s="148"/>
      <c r="AG38" s="148" t="s">
        <v>117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77">
        <v>21</v>
      </c>
      <c r="B39" s="178" t="s">
        <v>166</v>
      </c>
      <c r="C39" s="186" t="s">
        <v>167</v>
      </c>
      <c r="D39" s="179" t="s">
        <v>148</v>
      </c>
      <c r="E39" s="180">
        <v>1</v>
      </c>
      <c r="F39" s="181">
        <v>25090</v>
      </c>
      <c r="G39" s="182">
        <v>0</v>
      </c>
      <c r="H39" s="159">
        <v>0</v>
      </c>
      <c r="I39" s="158">
        <f t="shared" si="0"/>
        <v>0</v>
      </c>
      <c r="J39" s="159">
        <v>25090</v>
      </c>
      <c r="K39" s="158">
        <f t="shared" si="1"/>
        <v>25090</v>
      </c>
      <c r="L39" s="158">
        <v>21</v>
      </c>
      <c r="M39" s="158">
        <f t="shared" si="2"/>
        <v>0</v>
      </c>
      <c r="N39" s="157">
        <v>0</v>
      </c>
      <c r="O39" s="157">
        <f t="shared" si="3"/>
        <v>0</v>
      </c>
      <c r="P39" s="157">
        <v>0</v>
      </c>
      <c r="Q39" s="157">
        <f t="shared" si="4"/>
        <v>0</v>
      </c>
      <c r="R39" s="158"/>
      <c r="S39" s="158" t="s">
        <v>168</v>
      </c>
      <c r="T39" s="158" t="s">
        <v>169</v>
      </c>
      <c r="U39" s="158">
        <v>0</v>
      </c>
      <c r="V39" s="158">
        <f t="shared" si="5"/>
        <v>0</v>
      </c>
      <c r="W39" s="158"/>
      <c r="X39" s="158" t="s">
        <v>116</v>
      </c>
      <c r="Y39" s="148"/>
      <c r="Z39" s="148"/>
      <c r="AA39" s="148"/>
      <c r="AB39" s="148"/>
      <c r="AC39" s="148"/>
      <c r="AD39" s="148"/>
      <c r="AE39" s="148"/>
      <c r="AF39" s="148"/>
      <c r="AG39" s="148" t="s">
        <v>117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77">
        <v>22</v>
      </c>
      <c r="B40" s="178" t="s">
        <v>170</v>
      </c>
      <c r="C40" s="186" t="s">
        <v>171</v>
      </c>
      <c r="D40" s="179" t="s">
        <v>148</v>
      </c>
      <c r="E40" s="180">
        <v>6</v>
      </c>
      <c r="F40" s="181">
        <v>15554</v>
      </c>
      <c r="G40" s="182">
        <v>0</v>
      </c>
      <c r="H40" s="159">
        <v>0</v>
      </c>
      <c r="I40" s="158">
        <f t="shared" si="0"/>
        <v>0</v>
      </c>
      <c r="J40" s="159">
        <v>15554</v>
      </c>
      <c r="K40" s="158">
        <f t="shared" si="1"/>
        <v>93324</v>
      </c>
      <c r="L40" s="158">
        <v>21</v>
      </c>
      <c r="M40" s="158">
        <f t="shared" si="2"/>
        <v>0</v>
      </c>
      <c r="N40" s="157">
        <v>0</v>
      </c>
      <c r="O40" s="157">
        <f t="shared" si="3"/>
        <v>0</v>
      </c>
      <c r="P40" s="157">
        <v>0</v>
      </c>
      <c r="Q40" s="157">
        <f t="shared" si="4"/>
        <v>0</v>
      </c>
      <c r="R40" s="158"/>
      <c r="S40" s="158" t="s">
        <v>168</v>
      </c>
      <c r="T40" s="158" t="s">
        <v>169</v>
      </c>
      <c r="U40" s="158">
        <v>0</v>
      </c>
      <c r="V40" s="158">
        <f t="shared" si="5"/>
        <v>0</v>
      </c>
      <c r="W40" s="158"/>
      <c r="X40" s="158" t="s">
        <v>116</v>
      </c>
      <c r="Y40" s="148"/>
      <c r="Z40" s="148"/>
      <c r="AA40" s="148"/>
      <c r="AB40" s="148"/>
      <c r="AC40" s="148"/>
      <c r="AD40" s="148"/>
      <c r="AE40" s="148"/>
      <c r="AF40" s="148"/>
      <c r="AG40" s="148" t="s">
        <v>117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77">
        <v>23</v>
      </c>
      <c r="B41" s="178" t="s">
        <v>172</v>
      </c>
      <c r="C41" s="186" t="s">
        <v>173</v>
      </c>
      <c r="D41" s="179" t="s">
        <v>148</v>
      </c>
      <c r="E41" s="180">
        <v>1</v>
      </c>
      <c r="F41" s="181">
        <v>5520</v>
      </c>
      <c r="G41" s="182">
        <v>0</v>
      </c>
      <c r="H41" s="159">
        <v>0</v>
      </c>
      <c r="I41" s="158">
        <f t="shared" si="0"/>
        <v>0</v>
      </c>
      <c r="J41" s="159">
        <v>5520</v>
      </c>
      <c r="K41" s="158">
        <f t="shared" si="1"/>
        <v>5520</v>
      </c>
      <c r="L41" s="158">
        <v>21</v>
      </c>
      <c r="M41" s="158">
        <f t="shared" si="2"/>
        <v>0</v>
      </c>
      <c r="N41" s="157">
        <v>0</v>
      </c>
      <c r="O41" s="157">
        <f t="shared" si="3"/>
        <v>0</v>
      </c>
      <c r="P41" s="157">
        <v>0</v>
      </c>
      <c r="Q41" s="157">
        <f t="shared" si="4"/>
        <v>0</v>
      </c>
      <c r="R41" s="158"/>
      <c r="S41" s="158" t="s">
        <v>168</v>
      </c>
      <c r="T41" s="158" t="s">
        <v>169</v>
      </c>
      <c r="U41" s="158">
        <v>0</v>
      </c>
      <c r="V41" s="158">
        <f t="shared" si="5"/>
        <v>0</v>
      </c>
      <c r="W41" s="158"/>
      <c r="X41" s="158" t="s">
        <v>116</v>
      </c>
      <c r="Y41" s="148"/>
      <c r="Z41" s="148"/>
      <c r="AA41" s="148"/>
      <c r="AB41" s="148"/>
      <c r="AC41" s="148"/>
      <c r="AD41" s="148"/>
      <c r="AE41" s="148"/>
      <c r="AF41" s="148"/>
      <c r="AG41" s="148" t="s">
        <v>117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">
      <c r="A42" s="177">
        <v>24</v>
      </c>
      <c r="B42" s="178" t="s">
        <v>174</v>
      </c>
      <c r="C42" s="186" t="s">
        <v>175</v>
      </c>
      <c r="D42" s="179" t="s">
        <v>148</v>
      </c>
      <c r="E42" s="180">
        <v>2</v>
      </c>
      <c r="F42" s="181">
        <v>16045</v>
      </c>
      <c r="G42" s="182">
        <v>0</v>
      </c>
      <c r="H42" s="159">
        <v>0</v>
      </c>
      <c r="I42" s="158">
        <f t="shared" si="0"/>
        <v>0</v>
      </c>
      <c r="J42" s="159">
        <v>16045</v>
      </c>
      <c r="K42" s="158">
        <f t="shared" si="1"/>
        <v>32090</v>
      </c>
      <c r="L42" s="158">
        <v>21</v>
      </c>
      <c r="M42" s="158">
        <f t="shared" si="2"/>
        <v>0</v>
      </c>
      <c r="N42" s="157">
        <v>0</v>
      </c>
      <c r="O42" s="157">
        <f t="shared" si="3"/>
        <v>0</v>
      </c>
      <c r="P42" s="157">
        <v>0</v>
      </c>
      <c r="Q42" s="157">
        <f t="shared" si="4"/>
        <v>0</v>
      </c>
      <c r="R42" s="158"/>
      <c r="S42" s="158" t="s">
        <v>168</v>
      </c>
      <c r="T42" s="158" t="s">
        <v>169</v>
      </c>
      <c r="U42" s="158">
        <v>0</v>
      </c>
      <c r="V42" s="158">
        <f t="shared" si="5"/>
        <v>0</v>
      </c>
      <c r="W42" s="158"/>
      <c r="X42" s="158" t="s">
        <v>116</v>
      </c>
      <c r="Y42" s="148"/>
      <c r="Z42" s="148"/>
      <c r="AA42" s="148"/>
      <c r="AB42" s="148"/>
      <c r="AC42" s="148"/>
      <c r="AD42" s="148"/>
      <c r="AE42" s="148"/>
      <c r="AF42" s="148"/>
      <c r="AG42" s="148" t="s">
        <v>117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77">
        <v>25</v>
      </c>
      <c r="B43" s="178" t="s">
        <v>176</v>
      </c>
      <c r="C43" s="186" t="s">
        <v>177</v>
      </c>
      <c r="D43" s="179" t="s">
        <v>148</v>
      </c>
      <c r="E43" s="180">
        <v>5</v>
      </c>
      <c r="F43" s="181">
        <v>7980</v>
      </c>
      <c r="G43" s="182">
        <v>0</v>
      </c>
      <c r="H43" s="159">
        <v>0</v>
      </c>
      <c r="I43" s="158">
        <f t="shared" si="0"/>
        <v>0</v>
      </c>
      <c r="J43" s="159">
        <v>7980</v>
      </c>
      <c r="K43" s="158">
        <f t="shared" si="1"/>
        <v>39900</v>
      </c>
      <c r="L43" s="158">
        <v>21</v>
      </c>
      <c r="M43" s="158">
        <f t="shared" si="2"/>
        <v>0</v>
      </c>
      <c r="N43" s="157">
        <v>0</v>
      </c>
      <c r="O43" s="157">
        <f t="shared" si="3"/>
        <v>0</v>
      </c>
      <c r="P43" s="157">
        <v>0</v>
      </c>
      <c r="Q43" s="157">
        <f t="shared" si="4"/>
        <v>0</v>
      </c>
      <c r="R43" s="158"/>
      <c r="S43" s="158" t="s">
        <v>168</v>
      </c>
      <c r="T43" s="158" t="s">
        <v>169</v>
      </c>
      <c r="U43" s="158">
        <v>0</v>
      </c>
      <c r="V43" s="158">
        <f t="shared" si="5"/>
        <v>0</v>
      </c>
      <c r="W43" s="158"/>
      <c r="X43" s="158" t="s">
        <v>116</v>
      </c>
      <c r="Y43" s="148"/>
      <c r="Z43" s="148"/>
      <c r="AA43" s="148"/>
      <c r="AB43" s="148"/>
      <c r="AC43" s="148"/>
      <c r="AD43" s="148"/>
      <c r="AE43" s="148"/>
      <c r="AF43" s="148"/>
      <c r="AG43" s="148" t="s">
        <v>117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x14ac:dyDescent="0.2">
      <c r="A44" s="164" t="s">
        <v>110</v>
      </c>
      <c r="B44" s="165" t="s">
        <v>70</v>
      </c>
      <c r="C44" s="183" t="s">
        <v>71</v>
      </c>
      <c r="D44" s="166"/>
      <c r="E44" s="167"/>
      <c r="F44" s="168"/>
      <c r="G44" s="169">
        <f>SUMIF(AG45:AG46,"&lt;&gt;NOR",G45:G46)</f>
        <v>0</v>
      </c>
      <c r="H44" s="163"/>
      <c r="I44" s="163">
        <f>SUM(I45:I46)</f>
        <v>0</v>
      </c>
      <c r="J44" s="163"/>
      <c r="K44" s="163">
        <f>SUM(K45:K46)</f>
        <v>30480</v>
      </c>
      <c r="L44" s="163"/>
      <c r="M44" s="163">
        <f>SUM(M45:M46)</f>
        <v>0</v>
      </c>
      <c r="N44" s="162"/>
      <c r="O44" s="162">
        <f>SUM(O45:O46)</f>
        <v>0</v>
      </c>
      <c r="P44" s="162"/>
      <c r="Q44" s="162">
        <f>SUM(Q45:Q46)</f>
        <v>0</v>
      </c>
      <c r="R44" s="163"/>
      <c r="S44" s="163"/>
      <c r="T44" s="163"/>
      <c r="U44" s="163"/>
      <c r="V44" s="163">
        <f>SUM(V45:V46)</f>
        <v>0</v>
      </c>
      <c r="W44" s="163"/>
      <c r="X44" s="163"/>
      <c r="AG44" t="s">
        <v>111</v>
      </c>
    </row>
    <row r="45" spans="1:60" outlineLevel="1" x14ac:dyDescent="0.2">
      <c r="A45" s="177">
        <v>26</v>
      </c>
      <c r="B45" s="178" t="s">
        <v>178</v>
      </c>
      <c r="C45" s="186" t="s">
        <v>179</v>
      </c>
      <c r="D45" s="179" t="s">
        <v>180</v>
      </c>
      <c r="E45" s="180">
        <v>3</v>
      </c>
      <c r="F45" s="181">
        <v>8600</v>
      </c>
      <c r="G45" s="182">
        <v>0</v>
      </c>
      <c r="H45" s="159">
        <v>0</v>
      </c>
      <c r="I45" s="158">
        <f>ROUND(E45*H45,2)</f>
        <v>0</v>
      </c>
      <c r="J45" s="159">
        <v>8600</v>
      </c>
      <c r="K45" s="158">
        <f>ROUND(E45*J45,2)</f>
        <v>25800</v>
      </c>
      <c r="L45" s="158">
        <v>21</v>
      </c>
      <c r="M45" s="158">
        <f>G45*(1+L45/100)</f>
        <v>0</v>
      </c>
      <c r="N45" s="157">
        <v>0</v>
      </c>
      <c r="O45" s="157">
        <f>ROUND(E45*N45,2)</f>
        <v>0</v>
      </c>
      <c r="P45" s="157">
        <v>0</v>
      </c>
      <c r="Q45" s="157">
        <f>ROUND(E45*P45,2)</f>
        <v>0</v>
      </c>
      <c r="R45" s="158"/>
      <c r="S45" s="158" t="s">
        <v>168</v>
      </c>
      <c r="T45" s="158" t="s">
        <v>169</v>
      </c>
      <c r="U45" s="158">
        <v>0</v>
      </c>
      <c r="V45" s="158">
        <f>ROUND(E45*U45,2)</f>
        <v>0</v>
      </c>
      <c r="W45" s="158"/>
      <c r="X45" s="158" t="s">
        <v>116</v>
      </c>
      <c r="Y45" s="148"/>
      <c r="Z45" s="148"/>
      <c r="AA45" s="148"/>
      <c r="AB45" s="148"/>
      <c r="AC45" s="148"/>
      <c r="AD45" s="148"/>
      <c r="AE45" s="148"/>
      <c r="AF45" s="148"/>
      <c r="AG45" s="148" t="s">
        <v>117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77">
        <v>27</v>
      </c>
      <c r="B46" s="178" t="s">
        <v>181</v>
      </c>
      <c r="C46" s="186" t="s">
        <v>182</v>
      </c>
      <c r="D46" s="179" t="s">
        <v>183</v>
      </c>
      <c r="E46" s="180">
        <v>12</v>
      </c>
      <c r="F46" s="181">
        <v>390</v>
      </c>
      <c r="G46" s="182">
        <v>0</v>
      </c>
      <c r="H46" s="159">
        <v>0</v>
      </c>
      <c r="I46" s="158">
        <f>ROUND(E46*H46,2)</f>
        <v>0</v>
      </c>
      <c r="J46" s="159">
        <v>390</v>
      </c>
      <c r="K46" s="158">
        <f>ROUND(E46*J46,2)</f>
        <v>4680</v>
      </c>
      <c r="L46" s="158">
        <v>21</v>
      </c>
      <c r="M46" s="158">
        <f>G46*(1+L46/100)</f>
        <v>0</v>
      </c>
      <c r="N46" s="157">
        <v>0</v>
      </c>
      <c r="O46" s="157">
        <f>ROUND(E46*N46,2)</f>
        <v>0</v>
      </c>
      <c r="P46" s="157">
        <v>0</v>
      </c>
      <c r="Q46" s="157">
        <f>ROUND(E46*P46,2)</f>
        <v>0</v>
      </c>
      <c r="R46" s="158"/>
      <c r="S46" s="158" t="s">
        <v>168</v>
      </c>
      <c r="T46" s="158" t="s">
        <v>169</v>
      </c>
      <c r="U46" s="158">
        <v>0</v>
      </c>
      <c r="V46" s="158">
        <f>ROUND(E46*U46,2)</f>
        <v>0</v>
      </c>
      <c r="W46" s="158"/>
      <c r="X46" s="158" t="s">
        <v>116</v>
      </c>
      <c r="Y46" s="148"/>
      <c r="Z46" s="148"/>
      <c r="AA46" s="148"/>
      <c r="AB46" s="148"/>
      <c r="AC46" s="148"/>
      <c r="AD46" s="148"/>
      <c r="AE46" s="148"/>
      <c r="AF46" s="148"/>
      <c r="AG46" s="148" t="s">
        <v>117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x14ac:dyDescent="0.2">
      <c r="A47" s="164" t="s">
        <v>110</v>
      </c>
      <c r="B47" s="165" t="s">
        <v>72</v>
      </c>
      <c r="C47" s="183" t="s">
        <v>73</v>
      </c>
      <c r="D47" s="166"/>
      <c r="E47" s="167"/>
      <c r="F47" s="168"/>
      <c r="G47" s="169">
        <f>SUMIF(AG48:AG54,"&lt;&gt;NOR",G48:G54)</f>
        <v>0</v>
      </c>
      <c r="H47" s="163"/>
      <c r="I47" s="163">
        <f>SUM(I48:I54)</f>
        <v>105541.48000000001</v>
      </c>
      <c r="J47" s="163"/>
      <c r="K47" s="163">
        <f>SUM(K48:K54)</f>
        <v>47967.5</v>
      </c>
      <c r="L47" s="163"/>
      <c r="M47" s="163">
        <f>SUM(M48:M54)</f>
        <v>0</v>
      </c>
      <c r="N47" s="162"/>
      <c r="O47" s="162">
        <f>SUM(O48:O54)</f>
        <v>4.5699999999999994</v>
      </c>
      <c r="P47" s="162"/>
      <c r="Q47" s="162">
        <f>SUM(Q48:Q54)</f>
        <v>4</v>
      </c>
      <c r="R47" s="163"/>
      <c r="S47" s="163"/>
      <c r="T47" s="163"/>
      <c r="U47" s="163"/>
      <c r="V47" s="163">
        <f>SUM(V48:V54)</f>
        <v>86.11</v>
      </c>
      <c r="W47" s="163"/>
      <c r="X47" s="163"/>
      <c r="AG47" t="s">
        <v>111</v>
      </c>
    </row>
    <row r="48" spans="1:60" ht="22.5" outlineLevel="1" x14ac:dyDescent="0.2">
      <c r="A48" s="177">
        <v>28</v>
      </c>
      <c r="B48" s="178" t="s">
        <v>184</v>
      </c>
      <c r="C48" s="186" t="s">
        <v>185</v>
      </c>
      <c r="D48" s="179" t="s">
        <v>122</v>
      </c>
      <c r="E48" s="180">
        <v>46</v>
      </c>
      <c r="F48" s="181">
        <v>386</v>
      </c>
      <c r="G48" s="182">
        <v>0</v>
      </c>
      <c r="H48" s="159">
        <v>221.17</v>
      </c>
      <c r="I48" s="158">
        <f>ROUND(E48*H48,2)</f>
        <v>10173.82</v>
      </c>
      <c r="J48" s="159">
        <v>164.83</v>
      </c>
      <c r="K48" s="158">
        <f>ROUND(E48*J48,2)</f>
        <v>7582.18</v>
      </c>
      <c r="L48" s="158">
        <v>21</v>
      </c>
      <c r="M48" s="158">
        <f>G48*(1+L48/100)</f>
        <v>0</v>
      </c>
      <c r="N48" s="157">
        <v>1.018E-2</v>
      </c>
      <c r="O48" s="157">
        <f>ROUND(E48*N48,2)</f>
        <v>0.47</v>
      </c>
      <c r="P48" s="157">
        <v>0</v>
      </c>
      <c r="Q48" s="157">
        <f>ROUND(E48*P48,2)</f>
        <v>0</v>
      </c>
      <c r="R48" s="158"/>
      <c r="S48" s="158" t="s">
        <v>115</v>
      </c>
      <c r="T48" s="158" t="s">
        <v>115</v>
      </c>
      <c r="U48" s="158">
        <v>0.31788</v>
      </c>
      <c r="V48" s="158">
        <f>ROUND(E48*U48,2)</f>
        <v>14.62</v>
      </c>
      <c r="W48" s="158"/>
      <c r="X48" s="158" t="s">
        <v>123</v>
      </c>
      <c r="Y48" s="148"/>
      <c r="Z48" s="148"/>
      <c r="AA48" s="148"/>
      <c r="AB48" s="148"/>
      <c r="AC48" s="148"/>
      <c r="AD48" s="148"/>
      <c r="AE48" s="148"/>
      <c r="AF48" s="148"/>
      <c r="AG48" s="148" t="s">
        <v>124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71">
        <v>29</v>
      </c>
      <c r="B49" s="172" t="s">
        <v>186</v>
      </c>
      <c r="C49" s="184" t="s">
        <v>187</v>
      </c>
      <c r="D49" s="173" t="s">
        <v>122</v>
      </c>
      <c r="E49" s="174">
        <v>46</v>
      </c>
      <c r="F49" s="175">
        <v>1339</v>
      </c>
      <c r="G49" s="176">
        <v>0</v>
      </c>
      <c r="H49" s="159">
        <v>562.29</v>
      </c>
      <c r="I49" s="158">
        <f>ROUND(E49*H49,2)</f>
        <v>25865.34</v>
      </c>
      <c r="J49" s="159">
        <v>776.71</v>
      </c>
      <c r="K49" s="158">
        <f>ROUND(E49*J49,2)</f>
        <v>35728.660000000003</v>
      </c>
      <c r="L49" s="158">
        <v>21</v>
      </c>
      <c r="M49" s="158">
        <f>G49*(1+L49/100)</f>
        <v>0</v>
      </c>
      <c r="N49" s="157">
        <v>6.5500000000000003E-2</v>
      </c>
      <c r="O49" s="157">
        <f>ROUND(E49*N49,2)</f>
        <v>3.01</v>
      </c>
      <c r="P49" s="157">
        <v>8.6999999999999994E-2</v>
      </c>
      <c r="Q49" s="157">
        <f>ROUND(E49*P49,2)</f>
        <v>4</v>
      </c>
      <c r="R49" s="158"/>
      <c r="S49" s="158" t="s">
        <v>115</v>
      </c>
      <c r="T49" s="158" t="s">
        <v>115</v>
      </c>
      <c r="U49" s="158">
        <v>1.5541400000000001</v>
      </c>
      <c r="V49" s="158">
        <f>ROUND(E49*U49,2)</f>
        <v>71.489999999999995</v>
      </c>
      <c r="W49" s="158"/>
      <c r="X49" s="158" t="s">
        <v>123</v>
      </c>
      <c r="Y49" s="148"/>
      <c r="Z49" s="148"/>
      <c r="AA49" s="148"/>
      <c r="AB49" s="148"/>
      <c r="AC49" s="148"/>
      <c r="AD49" s="148"/>
      <c r="AE49" s="148"/>
      <c r="AF49" s="148"/>
      <c r="AG49" s="148" t="s">
        <v>124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55"/>
      <c r="B50" s="156"/>
      <c r="C50" s="185" t="s">
        <v>188</v>
      </c>
      <c r="D50" s="160"/>
      <c r="E50" s="161">
        <v>42</v>
      </c>
      <c r="F50" s="158"/>
      <c r="G50" s="158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48"/>
      <c r="Z50" s="148"/>
      <c r="AA50" s="148"/>
      <c r="AB50" s="148"/>
      <c r="AC50" s="148"/>
      <c r="AD50" s="148"/>
      <c r="AE50" s="148"/>
      <c r="AF50" s="148"/>
      <c r="AG50" s="148" t="s">
        <v>119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55"/>
      <c r="B51" s="156"/>
      <c r="C51" s="185" t="s">
        <v>189</v>
      </c>
      <c r="D51" s="160"/>
      <c r="E51" s="161">
        <v>4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48"/>
      <c r="Z51" s="148"/>
      <c r="AA51" s="148"/>
      <c r="AB51" s="148"/>
      <c r="AC51" s="148"/>
      <c r="AD51" s="148"/>
      <c r="AE51" s="148"/>
      <c r="AF51" s="148"/>
      <c r="AG51" s="148" t="s">
        <v>119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1">
        <v>30</v>
      </c>
      <c r="B52" s="172" t="s">
        <v>190</v>
      </c>
      <c r="C52" s="184" t="s">
        <v>191</v>
      </c>
      <c r="D52" s="173" t="s">
        <v>122</v>
      </c>
      <c r="E52" s="174">
        <v>49.68</v>
      </c>
      <c r="F52" s="175">
        <v>1399</v>
      </c>
      <c r="G52" s="176">
        <v>0</v>
      </c>
      <c r="H52" s="159">
        <v>1399</v>
      </c>
      <c r="I52" s="158">
        <f>ROUND(E52*H52,2)</f>
        <v>69502.320000000007</v>
      </c>
      <c r="J52" s="159">
        <v>0</v>
      </c>
      <c r="K52" s="158">
        <f>ROUND(E52*J52,2)</f>
        <v>0</v>
      </c>
      <c r="L52" s="158">
        <v>21</v>
      </c>
      <c r="M52" s="158">
        <f>G52*(1+L52/100)</f>
        <v>0</v>
      </c>
      <c r="N52" s="157">
        <v>2.188E-2</v>
      </c>
      <c r="O52" s="157">
        <f>ROUND(E52*N52,2)</f>
        <v>1.0900000000000001</v>
      </c>
      <c r="P52" s="157">
        <v>0</v>
      </c>
      <c r="Q52" s="157">
        <f>ROUND(E52*P52,2)</f>
        <v>0</v>
      </c>
      <c r="R52" s="158" t="s">
        <v>192</v>
      </c>
      <c r="S52" s="158" t="s">
        <v>115</v>
      </c>
      <c r="T52" s="158" t="s">
        <v>169</v>
      </c>
      <c r="U52" s="158">
        <v>0</v>
      </c>
      <c r="V52" s="158">
        <f>ROUND(E52*U52,2)</f>
        <v>0</v>
      </c>
      <c r="W52" s="158"/>
      <c r="X52" s="158" t="s">
        <v>193</v>
      </c>
      <c r="Y52" s="148"/>
      <c r="Z52" s="148"/>
      <c r="AA52" s="148"/>
      <c r="AB52" s="148"/>
      <c r="AC52" s="148"/>
      <c r="AD52" s="148"/>
      <c r="AE52" s="148"/>
      <c r="AF52" s="148"/>
      <c r="AG52" s="148" t="s">
        <v>194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55"/>
      <c r="B53" s="156"/>
      <c r="C53" s="185" t="s">
        <v>195</v>
      </c>
      <c r="D53" s="160"/>
      <c r="E53" s="161">
        <v>49.68</v>
      </c>
      <c r="F53" s="158"/>
      <c r="G53" s="158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48"/>
      <c r="Z53" s="148"/>
      <c r="AA53" s="148"/>
      <c r="AB53" s="148"/>
      <c r="AC53" s="148"/>
      <c r="AD53" s="148"/>
      <c r="AE53" s="148"/>
      <c r="AF53" s="148"/>
      <c r="AG53" s="148" t="s">
        <v>119</v>
      </c>
      <c r="AH53" s="148">
        <v>0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77">
        <v>31</v>
      </c>
      <c r="B54" s="178" t="s">
        <v>196</v>
      </c>
      <c r="C54" s="186" t="s">
        <v>197</v>
      </c>
      <c r="D54" s="179" t="s">
        <v>0</v>
      </c>
      <c r="E54" s="180">
        <v>695.02319999999997</v>
      </c>
      <c r="F54" s="181">
        <v>6.7</v>
      </c>
      <c r="G54" s="182">
        <v>0</v>
      </c>
      <c r="H54" s="159">
        <v>0</v>
      </c>
      <c r="I54" s="158">
        <f>ROUND(E54*H54,2)</f>
        <v>0</v>
      </c>
      <c r="J54" s="159">
        <v>6.7</v>
      </c>
      <c r="K54" s="158">
        <f>ROUND(E54*J54,2)</f>
        <v>4656.66</v>
      </c>
      <c r="L54" s="158">
        <v>21</v>
      </c>
      <c r="M54" s="158">
        <f>G54*(1+L54/100)</f>
        <v>0</v>
      </c>
      <c r="N54" s="157">
        <v>0</v>
      </c>
      <c r="O54" s="157">
        <f>ROUND(E54*N54,2)</f>
        <v>0</v>
      </c>
      <c r="P54" s="157">
        <v>0</v>
      </c>
      <c r="Q54" s="157">
        <f>ROUND(E54*P54,2)</f>
        <v>0</v>
      </c>
      <c r="R54" s="158"/>
      <c r="S54" s="158" t="s">
        <v>115</v>
      </c>
      <c r="T54" s="158" t="s">
        <v>115</v>
      </c>
      <c r="U54" s="158">
        <v>0</v>
      </c>
      <c r="V54" s="158">
        <f>ROUND(E54*U54,2)</f>
        <v>0</v>
      </c>
      <c r="W54" s="158"/>
      <c r="X54" s="158" t="s">
        <v>198</v>
      </c>
      <c r="Y54" s="148"/>
      <c r="Z54" s="148"/>
      <c r="AA54" s="148"/>
      <c r="AB54" s="148"/>
      <c r="AC54" s="148"/>
      <c r="AD54" s="148"/>
      <c r="AE54" s="148"/>
      <c r="AF54" s="148"/>
      <c r="AG54" s="148" t="s">
        <v>199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x14ac:dyDescent="0.2">
      <c r="A55" s="164" t="s">
        <v>110</v>
      </c>
      <c r="B55" s="165" t="s">
        <v>74</v>
      </c>
      <c r="C55" s="183" t="s">
        <v>75</v>
      </c>
      <c r="D55" s="166"/>
      <c r="E55" s="167"/>
      <c r="F55" s="168"/>
      <c r="G55" s="169">
        <f>SUMIF(AG56:AG61,"&lt;&gt;NOR",G56:G61)</f>
        <v>0</v>
      </c>
      <c r="H55" s="163"/>
      <c r="I55" s="163">
        <f>SUM(I56:I61)</f>
        <v>352023.86</v>
      </c>
      <c r="J55" s="163"/>
      <c r="K55" s="163">
        <f>SUM(K56:K61)</f>
        <v>216367.72</v>
      </c>
      <c r="L55" s="163"/>
      <c r="M55" s="163">
        <f>SUM(M56:M61)</f>
        <v>0</v>
      </c>
      <c r="N55" s="162"/>
      <c r="O55" s="162">
        <f>SUM(O56:O61)</f>
        <v>15.559999999999999</v>
      </c>
      <c r="P55" s="162"/>
      <c r="Q55" s="162">
        <f>SUM(Q56:Q61)</f>
        <v>11.76</v>
      </c>
      <c r="R55" s="163"/>
      <c r="S55" s="163"/>
      <c r="T55" s="163"/>
      <c r="U55" s="163"/>
      <c r="V55" s="163">
        <f>SUM(V56:V61)</f>
        <v>424.11</v>
      </c>
      <c r="W55" s="163"/>
      <c r="X55" s="163"/>
      <c r="AG55" t="s">
        <v>111</v>
      </c>
    </row>
    <row r="56" spans="1:60" outlineLevel="1" x14ac:dyDescent="0.2">
      <c r="A56" s="171">
        <v>32</v>
      </c>
      <c r="B56" s="172" t="s">
        <v>200</v>
      </c>
      <c r="C56" s="184" t="s">
        <v>201</v>
      </c>
      <c r="D56" s="173" t="s">
        <v>122</v>
      </c>
      <c r="E56" s="174">
        <v>173</v>
      </c>
      <c r="F56" s="175">
        <v>1619</v>
      </c>
      <c r="G56" s="176">
        <v>0</v>
      </c>
      <c r="H56" s="159">
        <v>427.78</v>
      </c>
      <c r="I56" s="158">
        <f>ROUND(E56*H56,2)</f>
        <v>74005.94</v>
      </c>
      <c r="J56" s="159">
        <v>1191.22</v>
      </c>
      <c r="K56" s="158">
        <f>ROUND(E56*J56,2)</f>
        <v>206081.06</v>
      </c>
      <c r="L56" s="158">
        <v>21</v>
      </c>
      <c r="M56" s="158">
        <f>G56*(1+L56/100)</f>
        <v>0</v>
      </c>
      <c r="N56" s="157">
        <v>6.9959999999999994E-2</v>
      </c>
      <c r="O56" s="157">
        <f>ROUND(E56*N56,2)</f>
        <v>12.1</v>
      </c>
      <c r="P56" s="157">
        <v>6.8000000000000005E-2</v>
      </c>
      <c r="Q56" s="157">
        <f>ROUND(E56*P56,2)</f>
        <v>11.76</v>
      </c>
      <c r="R56" s="158"/>
      <c r="S56" s="158" t="s">
        <v>115</v>
      </c>
      <c r="T56" s="158" t="s">
        <v>115</v>
      </c>
      <c r="U56" s="158">
        <v>2.4514999999999998</v>
      </c>
      <c r="V56" s="158">
        <f>ROUND(E56*U56,2)</f>
        <v>424.11</v>
      </c>
      <c r="W56" s="158"/>
      <c r="X56" s="158" t="s">
        <v>123</v>
      </c>
      <c r="Y56" s="148"/>
      <c r="Z56" s="148"/>
      <c r="AA56" s="148"/>
      <c r="AB56" s="148"/>
      <c r="AC56" s="148"/>
      <c r="AD56" s="148"/>
      <c r="AE56" s="148"/>
      <c r="AF56" s="148"/>
      <c r="AG56" s="148" t="s">
        <v>124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55"/>
      <c r="B57" s="156"/>
      <c r="C57" s="185" t="s">
        <v>202</v>
      </c>
      <c r="D57" s="160"/>
      <c r="E57" s="161">
        <v>22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48"/>
      <c r="Z57" s="148"/>
      <c r="AA57" s="148"/>
      <c r="AB57" s="148"/>
      <c r="AC57" s="148"/>
      <c r="AD57" s="148"/>
      <c r="AE57" s="148"/>
      <c r="AF57" s="148"/>
      <c r="AG57" s="148" t="s">
        <v>119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">
      <c r="A58" s="155"/>
      <c r="B58" s="156"/>
      <c r="C58" s="185" t="s">
        <v>203</v>
      </c>
      <c r="D58" s="160"/>
      <c r="E58" s="161">
        <v>151</v>
      </c>
      <c r="F58" s="158"/>
      <c r="G58" s="158"/>
      <c r="H58" s="158"/>
      <c r="I58" s="158"/>
      <c r="J58" s="158"/>
      <c r="K58" s="158"/>
      <c r="L58" s="158"/>
      <c r="M58" s="158"/>
      <c r="N58" s="157"/>
      <c r="O58" s="157"/>
      <c r="P58" s="157"/>
      <c r="Q58" s="157"/>
      <c r="R58" s="158"/>
      <c r="S58" s="158"/>
      <c r="T58" s="158"/>
      <c r="U58" s="158"/>
      <c r="V58" s="158"/>
      <c r="W58" s="158"/>
      <c r="X58" s="158"/>
      <c r="Y58" s="148"/>
      <c r="Z58" s="148"/>
      <c r="AA58" s="148"/>
      <c r="AB58" s="148"/>
      <c r="AC58" s="148"/>
      <c r="AD58" s="148"/>
      <c r="AE58" s="148"/>
      <c r="AF58" s="148"/>
      <c r="AG58" s="148" t="s">
        <v>119</v>
      </c>
      <c r="AH58" s="148">
        <v>0</v>
      </c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71">
        <v>33</v>
      </c>
      <c r="B59" s="172" t="s">
        <v>204</v>
      </c>
      <c r="C59" s="184" t="s">
        <v>205</v>
      </c>
      <c r="D59" s="173" t="s">
        <v>122</v>
      </c>
      <c r="E59" s="174">
        <v>186.84</v>
      </c>
      <c r="F59" s="175">
        <v>1488</v>
      </c>
      <c r="G59" s="176">
        <v>0</v>
      </c>
      <c r="H59" s="159">
        <v>1488</v>
      </c>
      <c r="I59" s="158">
        <f>ROUND(E59*H59,2)</f>
        <v>278017.91999999998</v>
      </c>
      <c r="J59" s="159">
        <v>0</v>
      </c>
      <c r="K59" s="158">
        <f>ROUND(E59*J59,2)</f>
        <v>0</v>
      </c>
      <c r="L59" s="158">
        <v>21</v>
      </c>
      <c r="M59" s="158">
        <f>G59*(1+L59/100)</f>
        <v>0</v>
      </c>
      <c r="N59" s="157">
        <v>1.8499999999999999E-2</v>
      </c>
      <c r="O59" s="157">
        <f>ROUND(E59*N59,2)</f>
        <v>3.46</v>
      </c>
      <c r="P59" s="157">
        <v>0</v>
      </c>
      <c r="Q59" s="157">
        <f>ROUND(E59*P59,2)</f>
        <v>0</v>
      </c>
      <c r="R59" s="158" t="s">
        <v>192</v>
      </c>
      <c r="S59" s="158" t="s">
        <v>115</v>
      </c>
      <c r="T59" s="158" t="s">
        <v>169</v>
      </c>
      <c r="U59" s="158">
        <v>0</v>
      </c>
      <c r="V59" s="158">
        <f>ROUND(E59*U59,2)</f>
        <v>0</v>
      </c>
      <c r="W59" s="158"/>
      <c r="X59" s="158" t="s">
        <v>193</v>
      </c>
      <c r="Y59" s="148"/>
      <c r="Z59" s="148"/>
      <c r="AA59" s="148"/>
      <c r="AB59" s="148"/>
      <c r="AC59" s="148"/>
      <c r="AD59" s="148"/>
      <c r="AE59" s="148"/>
      <c r="AF59" s="148"/>
      <c r="AG59" s="148" t="s">
        <v>194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55"/>
      <c r="B60" s="156"/>
      <c r="C60" s="185" t="s">
        <v>206</v>
      </c>
      <c r="D60" s="160"/>
      <c r="E60" s="161">
        <v>186.84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48"/>
      <c r="Z60" s="148"/>
      <c r="AA60" s="148"/>
      <c r="AB60" s="148"/>
      <c r="AC60" s="148"/>
      <c r="AD60" s="148"/>
      <c r="AE60" s="148"/>
      <c r="AF60" s="148"/>
      <c r="AG60" s="148" t="s">
        <v>119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">
      <c r="A61" s="177">
        <v>34</v>
      </c>
      <c r="B61" s="178" t="s">
        <v>207</v>
      </c>
      <c r="C61" s="186" t="s">
        <v>208</v>
      </c>
      <c r="D61" s="179" t="s">
        <v>0</v>
      </c>
      <c r="E61" s="180">
        <v>2780.1792</v>
      </c>
      <c r="F61" s="181">
        <v>3.7</v>
      </c>
      <c r="G61" s="182">
        <v>0</v>
      </c>
      <c r="H61" s="159">
        <v>0</v>
      </c>
      <c r="I61" s="158">
        <f>ROUND(E61*H61,2)</f>
        <v>0</v>
      </c>
      <c r="J61" s="159">
        <v>3.7</v>
      </c>
      <c r="K61" s="158">
        <f>ROUND(E61*J61,2)</f>
        <v>10286.66</v>
      </c>
      <c r="L61" s="158">
        <v>21</v>
      </c>
      <c r="M61" s="158">
        <f>G61*(1+L61/100)</f>
        <v>0</v>
      </c>
      <c r="N61" s="157">
        <v>0</v>
      </c>
      <c r="O61" s="157">
        <f>ROUND(E61*N61,2)</f>
        <v>0</v>
      </c>
      <c r="P61" s="157">
        <v>0</v>
      </c>
      <c r="Q61" s="157">
        <f>ROUND(E61*P61,2)</f>
        <v>0</v>
      </c>
      <c r="R61" s="158"/>
      <c r="S61" s="158" t="s">
        <v>115</v>
      </c>
      <c r="T61" s="158" t="s">
        <v>115</v>
      </c>
      <c r="U61" s="158">
        <v>0</v>
      </c>
      <c r="V61" s="158">
        <f>ROUND(E61*U61,2)</f>
        <v>0</v>
      </c>
      <c r="W61" s="158"/>
      <c r="X61" s="158" t="s">
        <v>198</v>
      </c>
      <c r="Y61" s="148"/>
      <c r="Z61" s="148"/>
      <c r="AA61" s="148"/>
      <c r="AB61" s="148"/>
      <c r="AC61" s="148"/>
      <c r="AD61" s="148"/>
      <c r="AE61" s="148"/>
      <c r="AF61" s="148"/>
      <c r="AG61" s="148" t="s">
        <v>199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x14ac:dyDescent="0.2">
      <c r="A62" s="164" t="s">
        <v>110</v>
      </c>
      <c r="B62" s="165" t="s">
        <v>76</v>
      </c>
      <c r="C62" s="183" t="s">
        <v>77</v>
      </c>
      <c r="D62" s="166"/>
      <c r="E62" s="167"/>
      <c r="F62" s="168"/>
      <c r="G62" s="169">
        <f>SUMIF(AG63:AG64,"&lt;&gt;NOR",G63:G64)</f>
        <v>0</v>
      </c>
      <c r="H62" s="163"/>
      <c r="I62" s="163">
        <f>SUM(I63:I64)</f>
        <v>0</v>
      </c>
      <c r="J62" s="163"/>
      <c r="K62" s="163">
        <f>SUM(K63:K64)</f>
        <v>69509</v>
      </c>
      <c r="L62" s="163"/>
      <c r="M62" s="163">
        <f>SUM(M63:M64)</f>
        <v>0</v>
      </c>
      <c r="N62" s="162"/>
      <c r="O62" s="162">
        <f>SUM(O63:O64)</f>
        <v>0</v>
      </c>
      <c r="P62" s="162"/>
      <c r="Q62" s="162">
        <f>SUM(Q63:Q64)</f>
        <v>0</v>
      </c>
      <c r="R62" s="163"/>
      <c r="S62" s="163"/>
      <c r="T62" s="163"/>
      <c r="U62" s="163"/>
      <c r="V62" s="163">
        <f>SUM(V63:V64)</f>
        <v>0</v>
      </c>
      <c r="W62" s="163"/>
      <c r="X62" s="163"/>
      <c r="AG62" t="s">
        <v>111</v>
      </c>
    </row>
    <row r="63" spans="1:60" outlineLevel="1" x14ac:dyDescent="0.2">
      <c r="A63" s="177">
        <v>35</v>
      </c>
      <c r="B63" s="178" t="s">
        <v>209</v>
      </c>
      <c r="C63" s="186" t="s">
        <v>210</v>
      </c>
      <c r="D63" s="179" t="s">
        <v>211</v>
      </c>
      <c r="E63" s="180">
        <v>1</v>
      </c>
      <c r="F63" s="181">
        <v>12480</v>
      </c>
      <c r="G63" s="182">
        <v>0</v>
      </c>
      <c r="H63" s="159">
        <v>0</v>
      </c>
      <c r="I63" s="158">
        <f>ROUND(E63*H63,2)</f>
        <v>0</v>
      </c>
      <c r="J63" s="159">
        <v>12480</v>
      </c>
      <c r="K63" s="158">
        <f>ROUND(E63*J63,2)</f>
        <v>12480</v>
      </c>
      <c r="L63" s="158">
        <v>21</v>
      </c>
      <c r="M63" s="158">
        <f>G63*(1+L63/100)</f>
        <v>0</v>
      </c>
      <c r="N63" s="157">
        <v>0</v>
      </c>
      <c r="O63" s="157">
        <f>ROUND(E63*N63,2)</f>
        <v>0</v>
      </c>
      <c r="P63" s="157">
        <v>0</v>
      </c>
      <c r="Q63" s="157">
        <f>ROUND(E63*P63,2)</f>
        <v>0</v>
      </c>
      <c r="R63" s="158"/>
      <c r="S63" s="158" t="s">
        <v>168</v>
      </c>
      <c r="T63" s="158" t="s">
        <v>212</v>
      </c>
      <c r="U63" s="158">
        <v>0</v>
      </c>
      <c r="V63" s="158">
        <f>ROUND(E63*U63,2)</f>
        <v>0</v>
      </c>
      <c r="W63" s="158"/>
      <c r="X63" s="158" t="s">
        <v>116</v>
      </c>
      <c r="Y63" s="148"/>
      <c r="Z63" s="148"/>
      <c r="AA63" s="148"/>
      <c r="AB63" s="148"/>
      <c r="AC63" s="148"/>
      <c r="AD63" s="148"/>
      <c r="AE63" s="148"/>
      <c r="AF63" s="148"/>
      <c r="AG63" s="148" t="s">
        <v>117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ht="22.5" outlineLevel="1" x14ac:dyDescent="0.2">
      <c r="A64" s="177">
        <v>36</v>
      </c>
      <c r="B64" s="178" t="s">
        <v>213</v>
      </c>
      <c r="C64" s="186" t="s">
        <v>214</v>
      </c>
      <c r="D64" s="179" t="s">
        <v>211</v>
      </c>
      <c r="E64" s="180">
        <v>1</v>
      </c>
      <c r="F64" s="181">
        <v>57029</v>
      </c>
      <c r="G64" s="182">
        <v>0</v>
      </c>
      <c r="H64" s="159">
        <v>0</v>
      </c>
      <c r="I64" s="158">
        <f>ROUND(E64*H64,2)</f>
        <v>0</v>
      </c>
      <c r="J64" s="159">
        <v>57029</v>
      </c>
      <c r="K64" s="158">
        <f>ROUND(E64*J64,2)</f>
        <v>57029</v>
      </c>
      <c r="L64" s="158">
        <v>21</v>
      </c>
      <c r="M64" s="158">
        <f>G64*(1+L64/100)</f>
        <v>0</v>
      </c>
      <c r="N64" s="157">
        <v>0</v>
      </c>
      <c r="O64" s="157">
        <f>ROUND(E64*N64,2)</f>
        <v>0</v>
      </c>
      <c r="P64" s="157">
        <v>0</v>
      </c>
      <c r="Q64" s="157">
        <f>ROUND(E64*P64,2)</f>
        <v>0</v>
      </c>
      <c r="R64" s="158"/>
      <c r="S64" s="158" t="s">
        <v>168</v>
      </c>
      <c r="T64" s="158" t="s">
        <v>169</v>
      </c>
      <c r="U64" s="158">
        <v>0</v>
      </c>
      <c r="V64" s="158">
        <f>ROUND(E64*U64,2)</f>
        <v>0</v>
      </c>
      <c r="W64" s="158"/>
      <c r="X64" s="158" t="s">
        <v>116</v>
      </c>
      <c r="Y64" s="148"/>
      <c r="Z64" s="148"/>
      <c r="AA64" s="148"/>
      <c r="AB64" s="148"/>
      <c r="AC64" s="148"/>
      <c r="AD64" s="148"/>
      <c r="AE64" s="148"/>
      <c r="AF64" s="148"/>
      <c r="AG64" s="148" t="s">
        <v>117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x14ac:dyDescent="0.2">
      <c r="A65" s="164" t="s">
        <v>110</v>
      </c>
      <c r="B65" s="165" t="s">
        <v>78</v>
      </c>
      <c r="C65" s="183" t="s">
        <v>79</v>
      </c>
      <c r="D65" s="166"/>
      <c r="E65" s="167"/>
      <c r="F65" s="168"/>
      <c r="G65" s="169">
        <f>SUMIF(AG66:AG66,"&lt;&gt;NOR",G66:G66)</f>
        <v>0</v>
      </c>
      <c r="H65" s="163"/>
      <c r="I65" s="163">
        <f>SUM(I66:I66)</f>
        <v>0</v>
      </c>
      <c r="J65" s="163"/>
      <c r="K65" s="163">
        <f>SUM(K66:K66)</f>
        <v>45000</v>
      </c>
      <c r="L65" s="163"/>
      <c r="M65" s="163">
        <f>SUM(M66:M66)</f>
        <v>0</v>
      </c>
      <c r="N65" s="162"/>
      <c r="O65" s="162">
        <f>SUM(O66:O66)</f>
        <v>0</v>
      </c>
      <c r="P65" s="162"/>
      <c r="Q65" s="162">
        <f>SUM(Q66:Q66)</f>
        <v>0</v>
      </c>
      <c r="R65" s="163"/>
      <c r="S65" s="163"/>
      <c r="T65" s="163"/>
      <c r="U65" s="163"/>
      <c r="V65" s="163">
        <f>SUM(V66:V66)</f>
        <v>0</v>
      </c>
      <c r="W65" s="163"/>
      <c r="X65" s="163"/>
      <c r="AG65" t="s">
        <v>111</v>
      </c>
    </row>
    <row r="66" spans="1:60" ht="22.5" outlineLevel="1" x14ac:dyDescent="0.2">
      <c r="A66" s="177">
        <v>37</v>
      </c>
      <c r="B66" s="178" t="s">
        <v>215</v>
      </c>
      <c r="C66" s="186" t="s">
        <v>216</v>
      </c>
      <c r="D66" s="179" t="s">
        <v>159</v>
      </c>
      <c r="E66" s="180">
        <v>1</v>
      </c>
      <c r="F66" s="181">
        <v>45000</v>
      </c>
      <c r="G66" s="182">
        <v>0</v>
      </c>
      <c r="H66" s="159">
        <v>0</v>
      </c>
      <c r="I66" s="158">
        <f>ROUND(E66*H66,2)</f>
        <v>0</v>
      </c>
      <c r="J66" s="159">
        <v>45000</v>
      </c>
      <c r="K66" s="158">
        <f>ROUND(E66*J66,2)</f>
        <v>45000</v>
      </c>
      <c r="L66" s="158">
        <v>21</v>
      </c>
      <c r="M66" s="158">
        <f>G66*(1+L66/100)</f>
        <v>0</v>
      </c>
      <c r="N66" s="157">
        <v>0</v>
      </c>
      <c r="O66" s="157">
        <f>ROUND(E66*N66,2)</f>
        <v>0</v>
      </c>
      <c r="P66" s="157">
        <v>0</v>
      </c>
      <c r="Q66" s="157">
        <f>ROUND(E66*P66,2)</f>
        <v>0</v>
      </c>
      <c r="R66" s="158"/>
      <c r="S66" s="158" t="s">
        <v>168</v>
      </c>
      <c r="T66" s="158" t="s">
        <v>169</v>
      </c>
      <c r="U66" s="158">
        <v>0</v>
      </c>
      <c r="V66" s="158">
        <f>ROUND(E66*U66,2)</f>
        <v>0</v>
      </c>
      <c r="W66" s="158"/>
      <c r="X66" s="158" t="s">
        <v>123</v>
      </c>
      <c r="Y66" s="148"/>
      <c r="Z66" s="148"/>
      <c r="AA66" s="148"/>
      <c r="AB66" s="148"/>
      <c r="AC66" s="148"/>
      <c r="AD66" s="148"/>
      <c r="AE66" s="148"/>
      <c r="AF66" s="148"/>
      <c r="AG66" s="148" t="s">
        <v>124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x14ac:dyDescent="0.2">
      <c r="A67" s="164" t="s">
        <v>110</v>
      </c>
      <c r="B67" s="165" t="s">
        <v>80</v>
      </c>
      <c r="C67" s="183" t="s">
        <v>81</v>
      </c>
      <c r="D67" s="166"/>
      <c r="E67" s="167"/>
      <c r="F67" s="168"/>
      <c r="G67" s="169">
        <f>SUMIF(AG68:AG69,"&lt;&gt;NOR",G68:G69)</f>
        <v>0</v>
      </c>
      <c r="H67" s="163"/>
      <c r="I67" s="163">
        <f>SUM(I68:I69)</f>
        <v>0</v>
      </c>
      <c r="J67" s="163"/>
      <c r="K67" s="163">
        <f>SUM(K68:K69)</f>
        <v>58499.85</v>
      </c>
      <c r="L67" s="163"/>
      <c r="M67" s="163">
        <f>SUM(M68:M69)</f>
        <v>0</v>
      </c>
      <c r="N67" s="162"/>
      <c r="O67" s="162">
        <f>SUM(O68:O69)</f>
        <v>0</v>
      </c>
      <c r="P67" s="162"/>
      <c r="Q67" s="162">
        <f>SUM(Q68:Q69)</f>
        <v>0</v>
      </c>
      <c r="R67" s="163"/>
      <c r="S67" s="163"/>
      <c r="T67" s="163"/>
      <c r="U67" s="163"/>
      <c r="V67" s="163">
        <f>SUM(V68:V69)</f>
        <v>0</v>
      </c>
      <c r="W67" s="163"/>
      <c r="X67" s="163"/>
      <c r="AG67" t="s">
        <v>111</v>
      </c>
    </row>
    <row r="68" spans="1:60" ht="22.5" outlineLevel="1" x14ac:dyDescent="0.2">
      <c r="A68" s="171">
        <v>38</v>
      </c>
      <c r="B68" s="172" t="s">
        <v>217</v>
      </c>
      <c r="C68" s="184" t="s">
        <v>218</v>
      </c>
      <c r="D68" s="173" t="s">
        <v>219</v>
      </c>
      <c r="E68" s="174">
        <v>30.389530000000001</v>
      </c>
      <c r="F68" s="175">
        <v>1925</v>
      </c>
      <c r="G68" s="176">
        <v>0</v>
      </c>
      <c r="H68" s="159">
        <v>0</v>
      </c>
      <c r="I68" s="158">
        <f>ROUND(E68*H68,2)</f>
        <v>0</v>
      </c>
      <c r="J68" s="159">
        <v>1925</v>
      </c>
      <c r="K68" s="158">
        <f>ROUND(E68*J68,2)</f>
        <v>58499.85</v>
      </c>
      <c r="L68" s="158">
        <v>21</v>
      </c>
      <c r="M68" s="158">
        <f>G68*(1+L68/100)</f>
        <v>0</v>
      </c>
      <c r="N68" s="157">
        <v>0</v>
      </c>
      <c r="O68" s="157">
        <f>ROUND(E68*N68,2)</f>
        <v>0</v>
      </c>
      <c r="P68" s="157">
        <v>0</v>
      </c>
      <c r="Q68" s="157">
        <f>ROUND(E68*P68,2)</f>
        <v>0</v>
      </c>
      <c r="R68" s="158"/>
      <c r="S68" s="158" t="s">
        <v>115</v>
      </c>
      <c r="T68" s="158" t="s">
        <v>115</v>
      </c>
      <c r="U68" s="158">
        <v>0</v>
      </c>
      <c r="V68" s="158">
        <f>ROUND(E68*U68,2)</f>
        <v>0</v>
      </c>
      <c r="W68" s="158"/>
      <c r="X68" s="158" t="s">
        <v>116</v>
      </c>
      <c r="Y68" s="148"/>
      <c r="Z68" s="148"/>
      <c r="AA68" s="148"/>
      <c r="AB68" s="148"/>
      <c r="AC68" s="148"/>
      <c r="AD68" s="148"/>
      <c r="AE68" s="148"/>
      <c r="AF68" s="148"/>
      <c r="AG68" s="148" t="s">
        <v>117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ht="22.5" outlineLevel="1" x14ac:dyDescent="0.2">
      <c r="A69" s="155"/>
      <c r="B69" s="156"/>
      <c r="C69" s="185" t="s">
        <v>220</v>
      </c>
      <c r="D69" s="160"/>
      <c r="E69" s="161">
        <v>30.389530000000001</v>
      </c>
      <c r="F69" s="158"/>
      <c r="G69" s="158"/>
      <c r="H69" s="158"/>
      <c r="I69" s="158"/>
      <c r="J69" s="158"/>
      <c r="K69" s="158"/>
      <c r="L69" s="158"/>
      <c r="M69" s="158"/>
      <c r="N69" s="157"/>
      <c r="O69" s="157"/>
      <c r="P69" s="157"/>
      <c r="Q69" s="157"/>
      <c r="R69" s="158"/>
      <c r="S69" s="158"/>
      <c r="T69" s="158"/>
      <c r="U69" s="158"/>
      <c r="V69" s="158"/>
      <c r="W69" s="158"/>
      <c r="X69" s="158"/>
      <c r="Y69" s="148"/>
      <c r="Z69" s="148"/>
      <c r="AA69" s="148"/>
      <c r="AB69" s="148"/>
      <c r="AC69" s="148"/>
      <c r="AD69" s="148"/>
      <c r="AE69" s="148"/>
      <c r="AF69" s="148"/>
      <c r="AG69" s="148" t="s">
        <v>119</v>
      </c>
      <c r="AH69" s="148">
        <v>0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x14ac:dyDescent="0.2">
      <c r="A70" s="164" t="s">
        <v>110</v>
      </c>
      <c r="B70" s="165" t="s">
        <v>83</v>
      </c>
      <c r="C70" s="183" t="s">
        <v>29</v>
      </c>
      <c r="D70" s="166"/>
      <c r="E70" s="167"/>
      <c r="F70" s="168"/>
      <c r="G70" s="169">
        <f>SUMIF(AG71:AG72,"&lt;&gt;NOR",G71:G72)</f>
        <v>0</v>
      </c>
      <c r="H70" s="163"/>
      <c r="I70" s="163">
        <f>SUM(I71:I72)</f>
        <v>0</v>
      </c>
      <c r="J70" s="163"/>
      <c r="K70" s="163">
        <f>SUM(K71:K72)</f>
        <v>20001.099999999999</v>
      </c>
      <c r="L70" s="163"/>
      <c r="M70" s="163">
        <f>SUM(M71:M72)</f>
        <v>0</v>
      </c>
      <c r="N70" s="162"/>
      <c r="O70" s="162">
        <f>SUM(O71:O72)</f>
        <v>0</v>
      </c>
      <c r="P70" s="162"/>
      <c r="Q70" s="162">
        <f>SUM(Q71:Q72)</f>
        <v>0</v>
      </c>
      <c r="R70" s="163"/>
      <c r="S70" s="163"/>
      <c r="T70" s="163"/>
      <c r="U70" s="163"/>
      <c r="V70" s="163">
        <f>SUM(V71:V72)</f>
        <v>0</v>
      </c>
      <c r="W70" s="163"/>
      <c r="X70" s="163"/>
      <c r="AG70" t="s">
        <v>111</v>
      </c>
    </row>
    <row r="71" spans="1:60" outlineLevel="1" x14ac:dyDescent="0.2">
      <c r="A71" s="177">
        <v>39</v>
      </c>
      <c r="B71" s="178" t="s">
        <v>221</v>
      </c>
      <c r="C71" s="186" t="s">
        <v>222</v>
      </c>
      <c r="D71" s="179" t="s">
        <v>223</v>
      </c>
      <c r="E71" s="180">
        <v>1</v>
      </c>
      <c r="F71" s="181">
        <v>5325.08</v>
      </c>
      <c r="G71" s="182">
        <v>0</v>
      </c>
      <c r="H71" s="159">
        <v>0</v>
      </c>
      <c r="I71" s="158">
        <f>ROUND(E71*H71,2)</f>
        <v>0</v>
      </c>
      <c r="J71" s="159">
        <v>5325.08</v>
      </c>
      <c r="K71" s="158">
        <f>ROUND(E71*J71,2)</f>
        <v>5325.08</v>
      </c>
      <c r="L71" s="158">
        <v>21</v>
      </c>
      <c r="M71" s="158">
        <f>G71*(1+L71/100)</f>
        <v>0</v>
      </c>
      <c r="N71" s="157">
        <v>0</v>
      </c>
      <c r="O71" s="157">
        <f>ROUND(E71*N71,2)</f>
        <v>0</v>
      </c>
      <c r="P71" s="157">
        <v>0</v>
      </c>
      <c r="Q71" s="157">
        <f>ROUND(E71*P71,2)</f>
        <v>0</v>
      </c>
      <c r="R71" s="158"/>
      <c r="S71" s="158" t="s">
        <v>115</v>
      </c>
      <c r="T71" s="158" t="s">
        <v>169</v>
      </c>
      <c r="U71" s="158">
        <v>0</v>
      </c>
      <c r="V71" s="158">
        <f>ROUND(E71*U71,2)</f>
        <v>0</v>
      </c>
      <c r="W71" s="158"/>
      <c r="X71" s="158" t="s">
        <v>224</v>
      </c>
      <c r="Y71" s="148"/>
      <c r="Z71" s="148"/>
      <c r="AA71" s="148"/>
      <c r="AB71" s="148"/>
      <c r="AC71" s="148"/>
      <c r="AD71" s="148"/>
      <c r="AE71" s="148"/>
      <c r="AF71" s="148"/>
      <c r="AG71" s="148" t="s">
        <v>225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71">
        <v>40</v>
      </c>
      <c r="B72" s="172" t="s">
        <v>226</v>
      </c>
      <c r="C72" s="184" t="s">
        <v>227</v>
      </c>
      <c r="D72" s="173" t="s">
        <v>223</v>
      </c>
      <c r="E72" s="174">
        <v>1</v>
      </c>
      <c r="F72" s="175">
        <v>14676.02</v>
      </c>
      <c r="G72" s="176">
        <v>0</v>
      </c>
      <c r="H72" s="159">
        <v>0</v>
      </c>
      <c r="I72" s="158">
        <f>ROUND(E72*H72,2)</f>
        <v>0</v>
      </c>
      <c r="J72" s="159">
        <v>14676.02</v>
      </c>
      <c r="K72" s="158">
        <f>ROUND(E72*J72,2)</f>
        <v>14676.02</v>
      </c>
      <c r="L72" s="158">
        <v>21</v>
      </c>
      <c r="M72" s="158">
        <f>G72*(1+L72/100)</f>
        <v>0</v>
      </c>
      <c r="N72" s="157">
        <v>0</v>
      </c>
      <c r="O72" s="157">
        <f>ROUND(E72*N72,2)</f>
        <v>0</v>
      </c>
      <c r="P72" s="157">
        <v>0</v>
      </c>
      <c r="Q72" s="157">
        <f>ROUND(E72*P72,2)</f>
        <v>0</v>
      </c>
      <c r="R72" s="158"/>
      <c r="S72" s="158" t="s">
        <v>115</v>
      </c>
      <c r="T72" s="158" t="s">
        <v>169</v>
      </c>
      <c r="U72" s="158">
        <v>0</v>
      </c>
      <c r="V72" s="158">
        <f>ROUND(E72*U72,2)</f>
        <v>0</v>
      </c>
      <c r="W72" s="158"/>
      <c r="X72" s="158" t="s">
        <v>224</v>
      </c>
      <c r="Y72" s="148"/>
      <c r="Z72" s="148"/>
      <c r="AA72" s="148"/>
      <c r="AB72" s="148"/>
      <c r="AC72" s="148"/>
      <c r="AD72" s="148"/>
      <c r="AE72" s="148"/>
      <c r="AF72" s="148"/>
      <c r="AG72" s="148" t="s">
        <v>228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x14ac:dyDescent="0.2">
      <c r="A73" s="3"/>
      <c r="B73" s="4"/>
      <c r="C73" s="187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AE73">
        <v>15</v>
      </c>
      <c r="AF73">
        <v>21</v>
      </c>
      <c r="AG73" t="s">
        <v>97</v>
      </c>
    </row>
    <row r="74" spans="1:60" x14ac:dyDescent="0.2">
      <c r="A74" s="151"/>
      <c r="B74" s="152" t="s">
        <v>31</v>
      </c>
      <c r="C74" s="188"/>
      <c r="D74" s="153"/>
      <c r="E74" s="154"/>
      <c r="F74" s="154"/>
      <c r="G74" s="170">
        <f>G8+G12+G15+G19+G22+G25+G29+G44+G47+G55+G62+G65+G67+G70</f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AE74">
        <f>SUMIF(L7:L72,AE73,G7:G72)</f>
        <v>0</v>
      </c>
      <c r="AF74">
        <f>SUMIF(L7:L72,AF73,G7:G72)</f>
        <v>0</v>
      </c>
      <c r="AG74" t="s">
        <v>229</v>
      </c>
    </row>
    <row r="75" spans="1:60" x14ac:dyDescent="0.2">
      <c r="A75" s="3"/>
      <c r="B75" s="4"/>
      <c r="C75" s="187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60" x14ac:dyDescent="0.2">
      <c r="A76" s="3"/>
      <c r="B76" s="4"/>
      <c r="C76" s="187"/>
      <c r="D76" s="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60" x14ac:dyDescent="0.2">
      <c r="A77" s="266" t="s">
        <v>230</v>
      </c>
      <c r="B77" s="266"/>
      <c r="C77" s="267"/>
      <c r="D77" s="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60" x14ac:dyDescent="0.2">
      <c r="A78" s="247"/>
      <c r="B78" s="248"/>
      <c r="C78" s="249"/>
      <c r="D78" s="248"/>
      <c r="E78" s="248"/>
      <c r="F78" s="248"/>
      <c r="G78" s="25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AG78" t="s">
        <v>231</v>
      </c>
    </row>
    <row r="79" spans="1:60" x14ac:dyDescent="0.2">
      <c r="A79" s="251"/>
      <c r="B79" s="252"/>
      <c r="C79" s="253"/>
      <c r="D79" s="252"/>
      <c r="E79" s="252"/>
      <c r="F79" s="252"/>
      <c r="G79" s="25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60" x14ac:dyDescent="0.2">
      <c r="A80" s="251"/>
      <c r="B80" s="252"/>
      <c r="C80" s="253"/>
      <c r="D80" s="252"/>
      <c r="E80" s="252"/>
      <c r="F80" s="252"/>
      <c r="G80" s="25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33" x14ac:dyDescent="0.2">
      <c r="A81" s="251"/>
      <c r="B81" s="252"/>
      <c r="C81" s="253"/>
      <c r="D81" s="252"/>
      <c r="E81" s="252"/>
      <c r="F81" s="252"/>
      <c r="G81" s="25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33" x14ac:dyDescent="0.2">
      <c r="A82" s="255"/>
      <c r="B82" s="256"/>
      <c r="C82" s="257"/>
      <c r="D82" s="256"/>
      <c r="E82" s="256"/>
      <c r="F82" s="256"/>
      <c r="G82" s="25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33" x14ac:dyDescent="0.2">
      <c r="A83" s="3"/>
      <c r="B83" s="4"/>
      <c r="C83" s="187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33" x14ac:dyDescent="0.2">
      <c r="C84" s="189"/>
      <c r="D84" s="10"/>
      <c r="AG84" t="s">
        <v>232</v>
      </c>
    </row>
    <row r="85" spans="1:33" x14ac:dyDescent="0.2">
      <c r="D85" s="10"/>
    </row>
    <row r="86" spans="1:33" x14ac:dyDescent="0.2">
      <c r="D86" s="10"/>
    </row>
    <row r="87" spans="1:33" x14ac:dyDescent="0.2">
      <c r="D87" s="10"/>
    </row>
    <row r="88" spans="1:33" x14ac:dyDescent="0.2">
      <c r="D88" s="10"/>
    </row>
    <row r="89" spans="1:33" x14ac:dyDescent="0.2">
      <c r="D89" s="10"/>
    </row>
    <row r="90" spans="1:33" x14ac:dyDescent="0.2">
      <c r="D90" s="10"/>
    </row>
    <row r="91" spans="1:33" x14ac:dyDescent="0.2">
      <c r="D91" s="10"/>
    </row>
    <row r="92" spans="1:33" x14ac:dyDescent="0.2">
      <c r="D92" s="10"/>
    </row>
    <row r="93" spans="1:33" x14ac:dyDescent="0.2">
      <c r="D93" s="10"/>
    </row>
    <row r="94" spans="1:33" x14ac:dyDescent="0.2">
      <c r="D94" s="10"/>
    </row>
    <row r="95" spans="1:33" x14ac:dyDescent="0.2">
      <c r="D95" s="10"/>
    </row>
    <row r="96" spans="1:33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78:G82"/>
    <mergeCell ref="A1:G1"/>
    <mergeCell ref="C2:G2"/>
    <mergeCell ref="C3:G3"/>
    <mergeCell ref="C4:G4"/>
    <mergeCell ref="A77:C77"/>
  </mergeCells>
  <pageMargins left="0.59055118110236204" right="0.196850393700787" top="0.78740157499999996" bottom="0.78740157499999996" header="0.3" footer="0.3"/>
  <pageSetup paperSize="9" scale="97" fitToHeight="99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SO-1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'SO-1 1 Pol'!Názvy_tisku</vt:lpstr>
      <vt:lpstr>oadresa</vt:lpstr>
      <vt:lpstr>Stavba!Objednatel</vt:lpstr>
      <vt:lpstr>Stavba!Objekt</vt:lpstr>
      <vt:lpstr>'SO-1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Neznámý</dc:creator>
  <cp:lastModifiedBy>Kučera Miroslav, RNDr.</cp:lastModifiedBy>
  <cp:lastPrinted>2019-03-19T12:27:02Z</cp:lastPrinted>
  <dcterms:created xsi:type="dcterms:W3CDTF">2009-04-08T07:15:50Z</dcterms:created>
  <dcterms:modified xsi:type="dcterms:W3CDTF">2022-09-02T04:21:44Z</dcterms:modified>
</cp:coreProperties>
</file>